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Scoring" sheetId="2" state="visible" r:id="rId2"/>
    <sheet name="Contacts" sheetId="3" state="visible" r:id="rId3"/>
    <sheet name="Segments" sheetId="4" state="visible" r:id="rId4"/>
    <sheet name="Pilot tracker" sheetId="5" state="visible" r:id="rId5"/>
    <sheet name="Resul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111827"/>
      </patternFill>
    </fill>
    <fill>
      <patternFill patternType="solid">
        <fgColor rgb="00F3F4F6"/>
      </patternFill>
    </fill>
    <fill>
      <patternFill patternType="solid">
        <fgColor rgb="007A5A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0" pivotButton="0" quotePrefix="0" xfId="0"/>
    <xf numFmtId="164" fontId="0" fillId="2" borderId="0" pivotButton="0" quotePrefix="0" xfId="0"/>
    <xf numFmtId="0" fontId="0" fillId="2" borderId="0" pivotButton="0" quotePrefix="0" xfId="0"/>
    <xf numFmtId="0" fontId="4" fillId="5" borderId="0" pivotButton="0" quotePrefix="0" xfId="0"/>
    <xf numFmtId="164" fontId="0" fillId="0" borderId="0" pivotButton="0" quotePrefix="0" xfId="0"/>
    <xf numFmtId="0" fontId="0" fillId="4" borderId="0" pivotButton="0" quotePrefix="0" xfId="0"/>
    <xf numFmtId="165" fontId="0" fillId="0" borderId="0" pivotButton="0" quotePrefix="0" xfId="0"/>
    <xf numFmtId="165" fontId="0" fillId="2" borderId="0" pivotButton="0" quotePrefix="0" xfId="0"/>
    <xf numFmtId="9" fontId="0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Database Reactivation Workbook (Anu Playbook, Part 04)</t>
        </is>
      </c>
    </row>
    <row r="2">
      <c r="A2" s="2" t="inlineStr">
        <is>
          <t>Free to use. Example rows are fictional (Coastal Key Realty). Delete them before importing your own data.</t>
        </is>
      </c>
    </row>
    <row r="3">
      <c r="A3" s="2" t="inlineStr"/>
    </row>
    <row r="4">
      <c r="A4" s="3" t="inlineStr">
        <is>
          <t>HOW TO USE</t>
        </is>
      </c>
    </row>
    <row r="5">
      <c r="A5" s="2" t="inlineStr">
        <is>
          <t>1. Export your contacts from HighLevel or Follow Up Boss (Part 04, chapter 1). Keep the original export untouched as your backup.</t>
        </is>
      </c>
    </row>
    <row r="6">
      <c r="A6" s="2" t="inlineStr">
        <is>
          <t>2. On the Contacts tab, paste your data into the yellow columns A to Q, starting at row 2. Use the exact values listed in row 1 notes (Y / N / U, past-client / sphere / lead / unknown).</t>
        </is>
      </c>
    </row>
    <row r="7">
      <c r="A7" s="2" t="inlineStr">
        <is>
          <t>3. Grey columns R to W calculate themselves: months since your last conversation, the channel you are allowed to use, segment, priority score, tier and rank.</t>
        </is>
      </c>
    </row>
    <row r="8">
      <c r="A8" s="2" t="inlineStr">
        <is>
          <t>4. Check the Scoring tab. Set the report date (blank = today). Change any weight; every score updates. Default weights add up to a maximum of 100.</t>
        </is>
      </c>
    </row>
    <row r="9">
      <c r="A9" s="2" t="inlineStr">
        <is>
          <t>5. The Segments tab counts each segment, tier and channel with COUNTIFS. Use it to size your pilot.</t>
        </is>
      </c>
    </row>
    <row r="10">
      <c r="A10" s="2" t="inlineStr">
        <is>
          <t>6. Copy the contact_id of your top 100 Tier A and B contacts (sort Contacts by rank) into Pilot tracker column B. Name, score and channel fill in automatically.</t>
        </is>
      </c>
    </row>
    <row r="11">
      <c r="A11" s="2" t="inlineStr">
        <is>
          <t>7. Log every send, reply, conversation, appointment and opt-out in Pilot tracker as Y or N. The Results tab calculates rates and checks your stop rules.</t>
        </is>
      </c>
    </row>
    <row r="12">
      <c r="A12" s="2" t="inlineStr"/>
    </row>
    <row r="13">
      <c r="A13" s="3" t="inlineStr">
        <is>
          <t>RULES THE FORMULAS ENFORCE</t>
        </is>
      </c>
    </row>
    <row r="14">
      <c r="A14" s="2" t="inlineStr">
        <is>
          <t>Anyone with dnd_all = Y, or with no permitted channel, is Suppressed and never scored.</t>
        </is>
      </c>
    </row>
    <row r="15">
      <c r="A15" s="2" t="inlineStr">
        <is>
          <t>Text only when sms_consent = Y. Email unless email_opt_out = Y. Call only when phone_dnc = N (you checked the National DNC Registry and your internal do-not-call list).</t>
        </is>
      </c>
    </row>
    <row r="16">
      <c r="A16" s="2" t="inlineStr">
        <is>
          <t>A contact you had a two-way conversation with in the last 6 months is Recently active: keep the relationship going normally, do not put them in a reactivation pilot.</t>
        </is>
      </c>
    </row>
    <row r="17">
      <c r="A17" s="2" t="inlineStr"/>
    </row>
    <row r="18">
      <c r="A18" s="3" t="inlineStr">
        <is>
          <t>FIELD VALUES</t>
        </is>
      </c>
    </row>
    <row r="19">
      <c r="A19" s="2" t="inlineStr">
        <is>
          <t>relationship: past-client | sphere | lead | unknown</t>
        </is>
      </c>
    </row>
    <row r="20">
      <c r="A20" s="2" t="inlineStr">
        <is>
          <t>strength: 1 = weak, 2 = know each other, 3 = would take your call</t>
        </is>
      </c>
    </row>
    <row r="21">
      <c r="A21" s="2" t="inlineStr">
        <is>
          <t>last_conversation: date of the last real two-way conversation (not a newsletter send). Leave blank if never.</t>
        </is>
      </c>
    </row>
    <row r="22">
      <c r="A22" s="2" t="inlineStr">
        <is>
          <t>email_opt_out, dnd_all: Y or N.   sms_consent, phone_dnc, homeowner: Y, N or U (unknown).</t>
        </is>
      </c>
    </row>
    <row r="23">
      <c r="A23" s="2" t="inlineStr">
        <is>
          <t>consent_source: where and when consent was given, e.g. 'Website form 2025-03-04' or 'Signed buyer agreement 2024-06-01'.</t>
        </is>
      </c>
    </row>
    <row r="24">
      <c r="A24" s="2" t="inlineStr"/>
    </row>
    <row r="25">
      <c r="A25" s="2" t="inlineStr">
        <is>
          <t>This workbook is a planning aid, not legal advice. Confirm your texting and calling practices with your broker and counsel.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70" customWidth="1" min="3" max="3"/>
  </cols>
  <sheetData>
    <row r="1">
      <c r="A1" s="4" t="inlineStr">
        <is>
          <t>Setting</t>
        </is>
      </c>
      <c r="B1" s="4" t="inlineStr">
        <is>
          <t>Value</t>
        </is>
      </c>
      <c r="C1" s="4" t="inlineStr">
        <is>
          <t>What it means</t>
        </is>
      </c>
    </row>
    <row r="2">
      <c r="A2" t="inlineStr">
        <is>
          <t>Report date</t>
        </is>
      </c>
      <c r="B2" s="5">
        <f>TODAY()</f>
        <v/>
      </c>
      <c r="C2" t="inlineStr">
        <is>
          <t>Ages are measured to this date. Replace with a fixed date to freeze a snapshot.</t>
        </is>
      </c>
    </row>
    <row r="3">
      <c r="A3" t="inlineStr">
        <is>
          <t>Past client points</t>
        </is>
      </c>
      <c r="B3" s="6" t="n">
        <v>30</v>
      </c>
      <c r="C3" t="inlineStr">
        <is>
          <t>Relationship: closed a transaction with you</t>
        </is>
      </c>
    </row>
    <row r="4">
      <c r="A4" t="inlineStr">
        <is>
          <t>Sphere points</t>
        </is>
      </c>
      <c r="B4" s="6" t="n">
        <v>20</v>
      </c>
      <c r="C4" t="inlineStr">
        <is>
          <t>Relationship: friends, family, referral partners, people who know you</t>
        </is>
      </c>
    </row>
    <row r="5">
      <c r="A5" t="inlineStr">
        <is>
          <t>Former lead points</t>
        </is>
      </c>
      <c r="B5" s="6" t="n">
        <v>10</v>
      </c>
      <c r="C5" t="inlineStr">
        <is>
          <t>Relationship: inquired but never transacted</t>
        </is>
      </c>
    </row>
    <row r="6">
      <c r="A6" t="inlineStr">
        <is>
          <t>Points per strength level (1-3)</t>
        </is>
      </c>
      <c r="B6" s="6" t="n">
        <v>5</v>
      </c>
      <c r="C6" t="inlineStr">
        <is>
          <t>Strength 3 earns 3 x this value</t>
        </is>
      </c>
    </row>
    <row r="7">
      <c r="A7" t="inlineStr">
        <is>
          <t>Quiet 6 to 23 months</t>
        </is>
      </c>
      <c r="B7" s="6" t="n">
        <v>25</v>
      </c>
      <c r="C7" t="inlineStr">
        <is>
          <t>Last conversation 6 to 23 months ago: still remembers you</t>
        </is>
      </c>
    </row>
    <row r="8">
      <c r="A8" t="inlineStr">
        <is>
          <t>Quiet 24 to 59 months</t>
        </is>
      </c>
      <c r="B8" s="6" t="n">
        <v>15</v>
      </c>
      <c r="C8" t="inlineStr">
        <is>
          <t>Last conversation 2 to 5 years ago</t>
        </is>
      </c>
    </row>
    <row r="9">
      <c r="A9" t="inlineStr">
        <is>
          <t>Quiet 60+ months</t>
        </is>
      </c>
      <c r="B9" s="6" t="n">
        <v>5</v>
      </c>
      <c r="C9" t="inlineStr">
        <is>
          <t>Last conversation 5+ years ago</t>
        </is>
      </c>
    </row>
    <row r="10">
      <c r="A10" t="inlineStr">
        <is>
          <t>Never had a conversation</t>
        </is>
      </c>
      <c r="B10" s="6" t="n">
        <v>5</v>
      </c>
      <c r="C10" t="inlineStr">
        <is>
          <t>No two-way conversation on record</t>
        </is>
      </c>
    </row>
    <row r="11">
      <c r="A11" t="inlineStr">
        <is>
          <t>Homeowner in your market</t>
        </is>
      </c>
      <c r="B11" s="6" t="n">
        <v>15</v>
      </c>
      <c r="C11" t="inlineStr">
        <is>
          <t>homeowner = Y</t>
        </is>
      </c>
    </row>
    <row r="12">
      <c r="A12" t="inlineStr">
        <is>
          <t>7+ years in home</t>
        </is>
      </c>
      <c r="B12" s="6" t="n">
        <v>15</v>
      </c>
      <c r="C12" t="inlineStr">
        <is>
          <t>Long tenure: more likely to have equity and a reason to move</t>
        </is>
      </c>
    </row>
    <row r="13">
      <c r="A13" t="inlineStr">
        <is>
          <t>4 to 6 years in home</t>
        </is>
      </c>
      <c r="B13" s="6" t="n">
        <v>8</v>
      </c>
      <c r="C13" t="inlineStr"/>
    </row>
    <row r="14">
      <c r="A14" t="inlineStr">
        <is>
          <t>Tier A minimum</t>
        </is>
      </c>
      <c r="B14" s="6" t="n">
        <v>70</v>
      </c>
      <c r="C14" t="inlineStr">
        <is>
          <t>Score at or above this is Tier A</t>
        </is>
      </c>
    </row>
    <row r="15">
      <c r="A15" t="inlineStr">
        <is>
          <t>Tier B minimum</t>
        </is>
      </c>
      <c r="B15" s="6" t="n">
        <v>45</v>
      </c>
      <c r="C15" t="inlineStr">
        <is>
          <t>Score at or above this is Tier B; below is Tier C</t>
        </is>
      </c>
    </row>
    <row r="16">
      <c r="A16" t="inlineStr">
        <is>
          <t>Dormant after (months)</t>
        </is>
      </c>
      <c r="B16" s="6" t="n">
        <v>6</v>
      </c>
      <c r="C16" t="inlineStr">
        <is>
          <t>Conversations newer than this are Recently active</t>
        </is>
      </c>
    </row>
    <row r="18">
      <c r="A18" t="inlineStr">
        <is>
          <t>Maximum possible score with these weights</t>
        </is>
      </c>
      <c r="B18">
        <f>MAX(B3:B5)+3*B6+MAX(B7:B10)+B11+MAX(B12:B13)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24" customWidth="1" min="4" max="4"/>
    <col width="14" customWidth="1" min="5" max="5"/>
    <col width="13" customWidth="1" min="6" max="6"/>
    <col width="9" customWidth="1" min="7" max="7"/>
    <col width="15" customWidth="1" min="8" max="8"/>
    <col width="13" customWidth="1" min="9" max="9"/>
    <col width="12" customWidth="1" min="10" max="10"/>
    <col width="10" customWidth="1" min="11" max="11"/>
    <col width="9" customWidth="1" min="12" max="12"/>
    <col width="11" customWidth="1" min="13" max="13"/>
    <col width="13" customWidth="1" min="14" max="14"/>
    <col width="12" customWidth="1" min="15" max="15"/>
    <col width="28" customWidth="1" min="16" max="16"/>
    <col width="24" customWidth="1" min="17" max="17"/>
    <col width="13" customWidth="1" min="18" max="18"/>
    <col width="9" customWidth="1" min="19" max="19"/>
    <col width="16" customWidth="1" min="20" max="20"/>
    <col width="7" customWidth="1" min="21" max="21"/>
    <col width="6" customWidth="1" min="22" max="22"/>
    <col width="6" customWidth="1" min="23" max="23"/>
  </cols>
  <sheetData>
    <row r="1">
      <c r="A1" s="7" t="inlineStr">
        <is>
          <t>contact_id</t>
        </is>
      </c>
      <c r="B1" s="7" t="inlineStr">
        <is>
          <t>first_name</t>
        </is>
      </c>
      <c r="C1" s="7" t="inlineStr">
        <is>
          <t>last_name</t>
        </is>
      </c>
      <c r="D1" s="7" t="inlineStr">
        <is>
          <t>email</t>
        </is>
      </c>
      <c r="E1" s="7" t="inlineStr">
        <is>
          <t>phone</t>
        </is>
      </c>
      <c r="F1" s="7" t="inlineStr">
        <is>
          <t>relationship</t>
        </is>
      </c>
      <c r="G1" s="7" t="inlineStr">
        <is>
          <t>strength</t>
        </is>
      </c>
      <c r="H1" s="7" t="inlineStr">
        <is>
          <t>last_conversation</t>
        </is>
      </c>
      <c r="I1" s="7" t="inlineStr">
        <is>
          <t>email_opt_out</t>
        </is>
      </c>
      <c r="J1" s="7" t="inlineStr">
        <is>
          <t>sms_consent</t>
        </is>
      </c>
      <c r="K1" s="7" t="inlineStr">
        <is>
          <t>phone_dnc</t>
        </is>
      </c>
      <c r="L1" s="7" t="inlineStr">
        <is>
          <t>dnd_all</t>
        </is>
      </c>
      <c r="M1" s="7" t="inlineStr">
        <is>
          <t>homeowner</t>
        </is>
      </c>
      <c r="N1" s="7" t="inlineStr">
        <is>
          <t>years_in_home</t>
        </is>
      </c>
      <c r="O1" s="7" t="inlineStr">
        <is>
          <t>source</t>
        </is>
      </c>
      <c r="P1" s="7" t="inlineStr">
        <is>
          <t>consent_source</t>
        </is>
      </c>
      <c r="Q1" s="7" t="inlineStr">
        <is>
          <t>notes</t>
        </is>
      </c>
      <c r="R1" s="4" t="inlineStr">
        <is>
          <t>months_quiet</t>
        </is>
      </c>
      <c r="S1" s="4" t="inlineStr">
        <is>
          <t>channel</t>
        </is>
      </c>
      <c r="T1" s="4" t="inlineStr">
        <is>
          <t>segment</t>
        </is>
      </c>
      <c r="U1" s="4" t="inlineStr">
        <is>
          <t>score</t>
        </is>
      </c>
      <c r="V1" s="4" t="inlineStr">
        <is>
          <t>tier</t>
        </is>
      </c>
      <c r="W1" s="4" t="inlineStr">
        <is>
          <t>rank</t>
        </is>
      </c>
    </row>
    <row r="2">
      <c r="A2" t="inlineStr">
        <is>
          <t>C001</t>
        </is>
      </c>
      <c r="B2" t="inlineStr">
        <is>
          <t>Maya</t>
        </is>
      </c>
      <c r="C2" t="inlineStr">
        <is>
          <t>Ortiz</t>
        </is>
      </c>
      <c r="D2" t="inlineStr">
        <is>
          <t>maya@example.com</t>
        </is>
      </c>
      <c r="E2" t="inlineStr">
        <is>
          <t>555-0101</t>
        </is>
      </c>
      <c r="F2" t="inlineStr">
        <is>
          <t>past-client</t>
        </is>
      </c>
      <c r="G2" t="n">
        <v>3</v>
      </c>
      <c r="H2" s="8" t="n">
        <v>45702</v>
      </c>
      <c r="I2" t="inlineStr">
        <is>
          <t>N</t>
        </is>
      </c>
      <c r="J2" t="inlineStr">
        <is>
          <t>Y</t>
        </is>
      </c>
      <c r="K2" t="inlineStr">
        <is>
          <t>N</t>
        </is>
      </c>
      <c r="L2" t="inlineStr">
        <is>
          <t>N</t>
        </is>
      </c>
      <c r="M2" t="inlineStr">
        <is>
          <t>Y</t>
        </is>
      </c>
      <c r="N2" t="n">
        <v>8</v>
      </c>
      <c r="O2" t="inlineStr">
        <is>
          <t>EXAMPLE</t>
        </is>
      </c>
      <c r="P2" t="inlineStr">
        <is>
          <t>Website form 2025-03-04</t>
        </is>
      </c>
      <c r="R2" s="9">
        <f>IF(A2="","",IF(H2="","never",DATEDIF(H2,Scoring!$B$2,"m")))</f>
        <v/>
      </c>
      <c r="S2" s="9">
        <f>IF(A2="","",IF(L2="Y","None",IF(AND(E2&lt;&gt;"",J2="Y"),"Text",IF(AND(D2&lt;&gt;"",I2&lt;&gt;"Y"),"Email",IF(AND(E2&lt;&gt;"",K2="N"),"Call","None")))))</f>
        <v/>
      </c>
      <c r="T2" s="9">
        <f>IF(A2="","",IF(S2="None","Suppressed",IF(AND(H2&lt;&gt;"",R2&lt;Scoring!$B$16),"Recently active",IF(F2="past-client","Past client",IF(F2="sphere","Sphere",IF(F2="lead","Dormant lead","Needs review"))))))</f>
        <v/>
      </c>
      <c r="U2" s="9">
        <f>IF(A2="","",IF(OR(T2="Suppressed",T2="Recently active"),0,IF(F2="past-client",Scoring!$B$3,IF(F2="sphere",Scoring!$B$4,IF(F2="lead",Scoring!$B$5,0)))+MAX(1,MIN(3,N(G2)))*Scoring!$B$6+IF(H2="",Scoring!$B$10,IF(R2&lt;24,Scoring!$B$7,IF(R2&lt;60,Scoring!$B$8,Scoring!$B$9)))+IF(M2="Y",Scoring!$B$11,0)+IF(N(N2)&gt;=7,Scoring!$B$12,IF(N(N2)&gt;=4,Scoring!$B$13,0))))</f>
        <v/>
      </c>
      <c r="V2" s="9">
        <f>IF(A2="","",IF(OR(T2="Suppressed",T2="Recently active"),"-",IF(U2&gt;=Scoring!$B$14,"A",IF(U2&gt;=Scoring!$B$15,"B","C"))))</f>
        <v/>
      </c>
      <c r="W2" s="9">
        <f>IF(OR(A2="",V2="-"),"",COUNTIFS($V$2:$V$1001,"&lt;&gt;-",$U$2:$U$1001,"&gt;"&amp;U2)+1)</f>
        <v/>
      </c>
    </row>
    <row r="3">
      <c r="A3" t="inlineStr">
        <is>
          <t>C002</t>
        </is>
      </c>
      <c r="B3" t="inlineStr">
        <is>
          <t>Ben</t>
        </is>
      </c>
      <c r="C3" t="inlineStr">
        <is>
          <t>Whitaker</t>
        </is>
      </c>
      <c r="D3" t="inlineStr">
        <is>
          <t>ben@example.com</t>
        </is>
      </c>
      <c r="E3" t="inlineStr">
        <is>
          <t>555-0102</t>
        </is>
      </c>
      <c r="F3" t="inlineStr">
        <is>
          <t>past-client</t>
        </is>
      </c>
      <c r="G3" t="n">
        <v>2</v>
      </c>
      <c r="H3" s="8" t="n">
        <v>44715</v>
      </c>
      <c r="I3" t="inlineStr">
        <is>
          <t>N</t>
        </is>
      </c>
      <c r="J3" t="inlineStr">
        <is>
          <t>U</t>
        </is>
      </c>
      <c r="K3" t="inlineStr">
        <is>
          <t>U</t>
        </is>
      </c>
      <c r="L3" t="inlineStr">
        <is>
          <t>N</t>
        </is>
      </c>
      <c r="M3" t="inlineStr">
        <is>
          <t>Y</t>
        </is>
      </c>
      <c r="N3" t="n">
        <v>5</v>
      </c>
      <c r="O3" t="inlineStr">
        <is>
          <t>EXAMPLE</t>
        </is>
      </c>
      <c r="R3" s="9">
        <f>IF(A3="","",IF(H3="","never",DATEDIF(H3,Scoring!$B$2,"m")))</f>
        <v/>
      </c>
      <c r="S3" s="9">
        <f>IF(A3="","",IF(L3="Y","None",IF(AND(E3&lt;&gt;"",J3="Y"),"Text",IF(AND(D3&lt;&gt;"",I3&lt;&gt;"Y"),"Email",IF(AND(E3&lt;&gt;"",K3="N"),"Call","None")))))</f>
        <v/>
      </c>
      <c r="T3" s="9">
        <f>IF(A3="","",IF(S3="None","Suppressed",IF(AND(H3&lt;&gt;"",R3&lt;Scoring!$B$16),"Recently active",IF(F3="past-client","Past client",IF(F3="sphere","Sphere",IF(F3="lead","Dormant lead","Needs review"))))))</f>
        <v/>
      </c>
      <c r="U3" s="9">
        <f>IF(A3="","",IF(OR(T3="Suppressed",T3="Recently active"),0,IF(F3="past-client",Scoring!$B$3,IF(F3="sphere",Scoring!$B$4,IF(F3="lead",Scoring!$B$5,0)))+MAX(1,MIN(3,N(G3)))*Scoring!$B$6+IF(H3="",Scoring!$B$10,IF(R3&lt;24,Scoring!$B$7,IF(R3&lt;60,Scoring!$B$8,Scoring!$B$9)))+IF(M3="Y",Scoring!$B$11,0)+IF(N(N3)&gt;=7,Scoring!$B$12,IF(N(N3)&gt;=4,Scoring!$B$13,0))))</f>
        <v/>
      </c>
      <c r="V3" s="9">
        <f>IF(A3="","",IF(OR(T3="Suppressed",T3="Recently active"),"-",IF(U3&gt;=Scoring!$B$14,"A",IF(U3&gt;=Scoring!$B$15,"B","C"))))</f>
        <v/>
      </c>
      <c r="W3" s="9">
        <f>IF(OR(A3="",V3="-"),"",COUNTIFS($V$2:$V$1001,"&lt;&gt;-",$U$2:$U$1001,"&gt;"&amp;U3)+1)</f>
        <v/>
      </c>
    </row>
    <row r="4">
      <c r="A4" t="inlineStr">
        <is>
          <t>C003</t>
        </is>
      </c>
      <c r="B4" t="inlineStr">
        <is>
          <t>Priya</t>
        </is>
      </c>
      <c r="C4" t="inlineStr">
        <is>
          <t>Nair</t>
        </is>
      </c>
      <c r="D4" t="inlineStr">
        <is>
          <t>priya@example.com</t>
        </is>
      </c>
      <c r="E4" t="inlineStr">
        <is>
          <t>555-0103</t>
        </is>
      </c>
      <c r="F4" t="inlineStr">
        <is>
          <t>sphere</t>
        </is>
      </c>
      <c r="G4" t="n">
        <v>3</v>
      </c>
      <c r="H4" s="8" t="n">
        <v>46254</v>
      </c>
      <c r="I4" t="inlineStr">
        <is>
          <t>N</t>
        </is>
      </c>
      <c r="J4" t="inlineStr">
        <is>
          <t>Y</t>
        </is>
      </c>
      <c r="K4" t="inlineStr">
        <is>
          <t>N</t>
        </is>
      </c>
      <c r="L4" t="inlineStr">
        <is>
          <t>N</t>
        </is>
      </c>
      <c r="M4" t="inlineStr">
        <is>
          <t>Y</t>
        </is>
      </c>
      <c r="N4" t="n">
        <v>3</v>
      </c>
      <c r="O4" t="inlineStr">
        <is>
          <t>EXAMPLE</t>
        </is>
      </c>
      <c r="P4" t="inlineStr">
        <is>
          <t>Website form 2025-03-04</t>
        </is>
      </c>
      <c r="R4" s="9">
        <f>IF(A4="","",IF(H4="","never",DATEDIF(H4,Scoring!$B$2,"m")))</f>
        <v/>
      </c>
      <c r="S4" s="9">
        <f>IF(A4="","",IF(L4="Y","None",IF(AND(E4&lt;&gt;"",J4="Y"),"Text",IF(AND(D4&lt;&gt;"",I4&lt;&gt;"Y"),"Email",IF(AND(E4&lt;&gt;"",K4="N"),"Call","None")))))</f>
        <v/>
      </c>
      <c r="T4" s="9">
        <f>IF(A4="","",IF(S4="None","Suppressed",IF(AND(H4&lt;&gt;"",R4&lt;Scoring!$B$16),"Recently active",IF(F4="past-client","Past client",IF(F4="sphere","Sphere",IF(F4="lead","Dormant lead","Needs review"))))))</f>
        <v/>
      </c>
      <c r="U4" s="9">
        <f>IF(A4="","",IF(OR(T4="Suppressed",T4="Recently active"),0,IF(F4="past-client",Scoring!$B$3,IF(F4="sphere",Scoring!$B$4,IF(F4="lead",Scoring!$B$5,0)))+MAX(1,MIN(3,N(G4)))*Scoring!$B$6+IF(H4="",Scoring!$B$10,IF(R4&lt;24,Scoring!$B$7,IF(R4&lt;60,Scoring!$B$8,Scoring!$B$9)))+IF(M4="Y",Scoring!$B$11,0)+IF(N(N4)&gt;=7,Scoring!$B$12,IF(N(N4)&gt;=4,Scoring!$B$13,0))))</f>
        <v/>
      </c>
      <c r="V4" s="9">
        <f>IF(A4="","",IF(OR(T4="Suppressed",T4="Recently active"),"-",IF(U4&gt;=Scoring!$B$14,"A",IF(U4&gt;=Scoring!$B$15,"B","C"))))</f>
        <v/>
      </c>
      <c r="W4" s="9">
        <f>IF(OR(A4="",V4="-"),"",COUNTIFS($V$2:$V$1001,"&lt;&gt;-",$U$2:$U$1001,"&gt;"&amp;U4)+1)</f>
        <v/>
      </c>
    </row>
    <row r="5">
      <c r="A5" t="inlineStr">
        <is>
          <t>C004</t>
        </is>
      </c>
      <c r="B5" t="inlineStr">
        <is>
          <t>Tom</t>
        </is>
      </c>
      <c r="C5" t="inlineStr">
        <is>
          <t>Becker</t>
        </is>
      </c>
      <c r="D5" t="inlineStr">
        <is>
          <t>tom@example.com</t>
        </is>
      </c>
      <c r="E5" t="inlineStr">
        <is>
          <t>555-0104</t>
        </is>
      </c>
      <c r="F5" t="inlineStr">
        <is>
          <t>lead</t>
        </is>
      </c>
      <c r="G5" t="n">
        <v>1</v>
      </c>
      <c r="H5" s="8" t="n">
        <v>45626</v>
      </c>
      <c r="I5" t="inlineStr">
        <is>
          <t>Y</t>
        </is>
      </c>
      <c r="J5" t="inlineStr">
        <is>
          <t>N</t>
        </is>
      </c>
      <c r="K5" t="inlineStr">
        <is>
          <t>Y</t>
        </is>
      </c>
      <c r="L5" t="inlineStr">
        <is>
          <t>N</t>
        </is>
      </c>
      <c r="M5" t="inlineStr">
        <is>
          <t>U</t>
        </is>
      </c>
      <c r="N5" t="n">
        <v>0</v>
      </c>
      <c r="O5" t="inlineStr">
        <is>
          <t>EXAMPLE</t>
        </is>
      </c>
      <c r="R5" s="9">
        <f>IF(A5="","",IF(H5="","never",DATEDIF(H5,Scoring!$B$2,"m")))</f>
        <v/>
      </c>
      <c r="S5" s="9">
        <f>IF(A5="","",IF(L5="Y","None",IF(AND(E5&lt;&gt;"",J5="Y"),"Text",IF(AND(D5&lt;&gt;"",I5&lt;&gt;"Y"),"Email",IF(AND(E5&lt;&gt;"",K5="N"),"Call","None")))))</f>
        <v/>
      </c>
      <c r="T5" s="9">
        <f>IF(A5="","",IF(S5="None","Suppressed",IF(AND(H5&lt;&gt;"",R5&lt;Scoring!$B$16),"Recently active",IF(F5="past-client","Past client",IF(F5="sphere","Sphere",IF(F5="lead","Dormant lead","Needs review"))))))</f>
        <v/>
      </c>
      <c r="U5" s="9">
        <f>IF(A5="","",IF(OR(T5="Suppressed",T5="Recently active"),0,IF(F5="past-client",Scoring!$B$3,IF(F5="sphere",Scoring!$B$4,IF(F5="lead",Scoring!$B$5,0)))+MAX(1,MIN(3,N(G5)))*Scoring!$B$6+IF(H5="",Scoring!$B$10,IF(R5&lt;24,Scoring!$B$7,IF(R5&lt;60,Scoring!$B$8,Scoring!$B$9)))+IF(M5="Y",Scoring!$B$11,0)+IF(N(N5)&gt;=7,Scoring!$B$12,IF(N(N5)&gt;=4,Scoring!$B$13,0))))</f>
        <v/>
      </c>
      <c r="V5" s="9">
        <f>IF(A5="","",IF(OR(T5="Suppressed",T5="Recently active"),"-",IF(U5&gt;=Scoring!$B$14,"A",IF(U5&gt;=Scoring!$B$15,"B","C"))))</f>
        <v/>
      </c>
      <c r="W5" s="9">
        <f>IF(OR(A5="",V5="-"),"",COUNTIFS($V$2:$V$1001,"&lt;&gt;-",$U$2:$U$1001,"&gt;"&amp;U5)+1)</f>
        <v/>
      </c>
    </row>
    <row r="6">
      <c r="A6" t="inlineStr">
        <is>
          <t>C005</t>
        </is>
      </c>
      <c r="B6" t="inlineStr">
        <is>
          <t>Lena</t>
        </is>
      </c>
      <c r="C6" t="inlineStr">
        <is>
          <t>Fischer</t>
        </is>
      </c>
      <c r="D6" t="inlineStr">
        <is>
          <t>lena@example.com</t>
        </is>
      </c>
      <c r="E6" t="inlineStr"/>
      <c r="F6" t="inlineStr">
        <is>
          <t>sphere</t>
        </is>
      </c>
      <c r="G6" t="n">
        <v>2</v>
      </c>
      <c r="H6" s="8" t="n">
        <v>45181</v>
      </c>
      <c r="I6" t="inlineStr">
        <is>
          <t>N</t>
        </is>
      </c>
      <c r="J6" t="inlineStr">
        <is>
          <t>U</t>
        </is>
      </c>
      <c r="K6" t="inlineStr">
        <is>
          <t>U</t>
        </is>
      </c>
      <c r="L6" t="inlineStr">
        <is>
          <t>N</t>
        </is>
      </c>
      <c r="M6" t="inlineStr">
        <is>
          <t>Y</t>
        </is>
      </c>
      <c r="N6" t="n">
        <v>12</v>
      </c>
      <c r="O6" t="inlineStr">
        <is>
          <t>EXAMPLE</t>
        </is>
      </c>
      <c r="R6" s="9">
        <f>IF(A6="","",IF(H6="","never",DATEDIF(H6,Scoring!$B$2,"m")))</f>
        <v/>
      </c>
      <c r="S6" s="9">
        <f>IF(A6="","",IF(L6="Y","None",IF(AND(E6&lt;&gt;"",J6="Y"),"Text",IF(AND(D6&lt;&gt;"",I6&lt;&gt;"Y"),"Email",IF(AND(E6&lt;&gt;"",K6="N"),"Call","None")))))</f>
        <v/>
      </c>
      <c r="T6" s="9">
        <f>IF(A6="","",IF(S6="None","Suppressed",IF(AND(H6&lt;&gt;"",R6&lt;Scoring!$B$16),"Recently active",IF(F6="past-client","Past client",IF(F6="sphere","Sphere",IF(F6="lead","Dormant lead","Needs review"))))))</f>
        <v/>
      </c>
      <c r="U6" s="9">
        <f>IF(A6="","",IF(OR(T6="Suppressed",T6="Recently active"),0,IF(F6="past-client",Scoring!$B$3,IF(F6="sphere",Scoring!$B$4,IF(F6="lead",Scoring!$B$5,0)))+MAX(1,MIN(3,N(G6)))*Scoring!$B$6+IF(H6="",Scoring!$B$10,IF(R6&lt;24,Scoring!$B$7,IF(R6&lt;60,Scoring!$B$8,Scoring!$B$9)))+IF(M6="Y",Scoring!$B$11,0)+IF(N(N6)&gt;=7,Scoring!$B$12,IF(N(N6)&gt;=4,Scoring!$B$13,0))))</f>
        <v/>
      </c>
      <c r="V6" s="9">
        <f>IF(A6="","",IF(OR(T6="Suppressed",T6="Recently active"),"-",IF(U6&gt;=Scoring!$B$14,"A",IF(U6&gt;=Scoring!$B$15,"B","C"))))</f>
        <v/>
      </c>
      <c r="W6" s="9">
        <f>IF(OR(A6="",V6="-"),"",COUNTIFS($V$2:$V$1001,"&lt;&gt;-",$U$2:$U$1001,"&gt;"&amp;U6)+1)</f>
        <v/>
      </c>
    </row>
    <row r="7">
      <c r="A7" t="inlineStr">
        <is>
          <t>C006</t>
        </is>
      </c>
      <c r="B7" t="inlineStr">
        <is>
          <t>Jamal</t>
        </is>
      </c>
      <c r="C7" t="inlineStr">
        <is>
          <t>Greene</t>
        </is>
      </c>
      <c r="D7" t="inlineStr">
        <is>
          <t>jamal@example.com</t>
        </is>
      </c>
      <c r="E7" t="inlineStr">
        <is>
          <t>555-0106</t>
        </is>
      </c>
      <c r="F7" t="inlineStr">
        <is>
          <t>lead</t>
        </is>
      </c>
      <c r="G7" t="n">
        <v>1</v>
      </c>
      <c r="H7" s="8" t="inlineStr"/>
      <c r="I7" t="inlineStr">
        <is>
          <t>N</t>
        </is>
      </c>
      <c r="J7" t="inlineStr">
        <is>
          <t>U</t>
        </is>
      </c>
      <c r="K7" t="inlineStr">
        <is>
          <t>U</t>
        </is>
      </c>
      <c r="L7" t="inlineStr">
        <is>
          <t>N</t>
        </is>
      </c>
      <c r="M7" t="inlineStr">
        <is>
          <t>U</t>
        </is>
      </c>
      <c r="N7" t="n">
        <v>0</v>
      </c>
      <c r="O7" t="inlineStr">
        <is>
          <t>EXAMPLE</t>
        </is>
      </c>
      <c r="R7" s="9">
        <f>IF(A7="","",IF(H7="","never",DATEDIF(H7,Scoring!$B$2,"m")))</f>
        <v/>
      </c>
      <c r="S7" s="9">
        <f>IF(A7="","",IF(L7="Y","None",IF(AND(E7&lt;&gt;"",J7="Y"),"Text",IF(AND(D7&lt;&gt;"",I7&lt;&gt;"Y"),"Email",IF(AND(E7&lt;&gt;"",K7="N"),"Call","None")))))</f>
        <v/>
      </c>
      <c r="T7" s="9">
        <f>IF(A7="","",IF(S7="None","Suppressed",IF(AND(H7&lt;&gt;"",R7&lt;Scoring!$B$16),"Recently active",IF(F7="past-client","Past client",IF(F7="sphere","Sphere",IF(F7="lead","Dormant lead","Needs review"))))))</f>
        <v/>
      </c>
      <c r="U7" s="9">
        <f>IF(A7="","",IF(OR(T7="Suppressed",T7="Recently active"),0,IF(F7="past-client",Scoring!$B$3,IF(F7="sphere",Scoring!$B$4,IF(F7="lead",Scoring!$B$5,0)))+MAX(1,MIN(3,N(G7)))*Scoring!$B$6+IF(H7="",Scoring!$B$10,IF(R7&lt;24,Scoring!$B$7,IF(R7&lt;60,Scoring!$B$8,Scoring!$B$9)))+IF(M7="Y",Scoring!$B$11,0)+IF(N(N7)&gt;=7,Scoring!$B$12,IF(N(N7)&gt;=4,Scoring!$B$13,0))))</f>
        <v/>
      </c>
      <c r="V7" s="9">
        <f>IF(A7="","",IF(OR(T7="Suppressed",T7="Recently active"),"-",IF(U7&gt;=Scoring!$B$14,"A",IF(U7&gt;=Scoring!$B$15,"B","C"))))</f>
        <v/>
      </c>
      <c r="W7" s="9">
        <f>IF(OR(A7="",V7="-"),"",COUNTIFS($V$2:$V$1001,"&lt;&gt;-",$U$2:$U$1001,"&gt;"&amp;U7)+1)</f>
        <v/>
      </c>
    </row>
    <row r="8">
      <c r="A8" t="inlineStr">
        <is>
          <t>C007</t>
        </is>
      </c>
      <c r="B8" t="inlineStr">
        <is>
          <t>Rosa</t>
        </is>
      </c>
      <c r="C8" t="inlineStr">
        <is>
          <t>Delgado</t>
        </is>
      </c>
      <c r="D8" t="inlineStr">
        <is>
          <t>rosa@example.com</t>
        </is>
      </c>
      <c r="E8" t="inlineStr">
        <is>
          <t>555-0107</t>
        </is>
      </c>
      <c r="F8" t="inlineStr">
        <is>
          <t>past-client</t>
        </is>
      </c>
      <c r="G8" t="n">
        <v>3</v>
      </c>
      <c r="H8" s="8" t="n">
        <v>43577</v>
      </c>
      <c r="I8" t="inlineStr">
        <is>
          <t>N</t>
        </is>
      </c>
      <c r="J8" t="inlineStr">
        <is>
          <t>Y</t>
        </is>
      </c>
      <c r="K8" t="inlineStr">
        <is>
          <t>N</t>
        </is>
      </c>
      <c r="L8" t="inlineStr">
        <is>
          <t>N</t>
        </is>
      </c>
      <c r="M8" t="inlineStr">
        <is>
          <t>Y</t>
        </is>
      </c>
      <c r="N8" t="n">
        <v>7</v>
      </c>
      <c r="O8" t="inlineStr">
        <is>
          <t>EXAMPLE</t>
        </is>
      </c>
      <c r="P8" t="inlineStr">
        <is>
          <t>Website form 2025-03-04</t>
        </is>
      </c>
      <c r="R8" s="9">
        <f>IF(A8="","",IF(H8="","never",DATEDIF(H8,Scoring!$B$2,"m")))</f>
        <v/>
      </c>
      <c r="S8" s="9">
        <f>IF(A8="","",IF(L8="Y","None",IF(AND(E8&lt;&gt;"",J8="Y"),"Text",IF(AND(D8&lt;&gt;"",I8&lt;&gt;"Y"),"Email",IF(AND(E8&lt;&gt;"",K8="N"),"Call","None")))))</f>
        <v/>
      </c>
      <c r="T8" s="9">
        <f>IF(A8="","",IF(S8="None","Suppressed",IF(AND(H8&lt;&gt;"",R8&lt;Scoring!$B$16),"Recently active",IF(F8="past-client","Past client",IF(F8="sphere","Sphere",IF(F8="lead","Dormant lead","Needs review"))))))</f>
        <v/>
      </c>
      <c r="U8" s="9">
        <f>IF(A8="","",IF(OR(T8="Suppressed",T8="Recently active"),0,IF(F8="past-client",Scoring!$B$3,IF(F8="sphere",Scoring!$B$4,IF(F8="lead",Scoring!$B$5,0)))+MAX(1,MIN(3,N(G8)))*Scoring!$B$6+IF(H8="",Scoring!$B$10,IF(R8&lt;24,Scoring!$B$7,IF(R8&lt;60,Scoring!$B$8,Scoring!$B$9)))+IF(M8="Y",Scoring!$B$11,0)+IF(N(N8)&gt;=7,Scoring!$B$12,IF(N(N8)&gt;=4,Scoring!$B$13,0))))</f>
        <v/>
      </c>
      <c r="V8" s="9">
        <f>IF(A8="","",IF(OR(T8="Suppressed",T8="Recently active"),"-",IF(U8&gt;=Scoring!$B$14,"A",IF(U8&gt;=Scoring!$B$15,"B","C"))))</f>
        <v/>
      </c>
      <c r="W8" s="9">
        <f>IF(OR(A8="",V8="-"),"",COUNTIFS($V$2:$V$1001,"&lt;&gt;-",$U$2:$U$1001,"&gt;"&amp;U8)+1)</f>
        <v/>
      </c>
    </row>
    <row r="9">
      <c r="A9" t="inlineStr">
        <is>
          <t>C008</t>
        </is>
      </c>
      <c r="B9" t="inlineStr">
        <is>
          <t>Owen</t>
        </is>
      </c>
      <c r="C9" t="inlineStr">
        <is>
          <t>Park</t>
        </is>
      </c>
      <c r="D9" t="inlineStr"/>
      <c r="E9" t="inlineStr">
        <is>
          <t>555-0108</t>
        </is>
      </c>
      <c r="F9" t="inlineStr">
        <is>
          <t>lead</t>
        </is>
      </c>
      <c r="G9" t="n">
        <v>2</v>
      </c>
      <c r="H9" s="8" t="n">
        <v>45846</v>
      </c>
      <c r="I9" t="inlineStr">
        <is>
          <t>N</t>
        </is>
      </c>
      <c r="J9" t="inlineStr">
        <is>
          <t>Y</t>
        </is>
      </c>
      <c r="K9" t="inlineStr">
        <is>
          <t>N</t>
        </is>
      </c>
      <c r="L9" t="inlineStr">
        <is>
          <t>N</t>
        </is>
      </c>
      <c r="M9" t="inlineStr">
        <is>
          <t>Y</t>
        </is>
      </c>
      <c r="N9" t="n">
        <v>4</v>
      </c>
      <c r="O9" t="inlineStr">
        <is>
          <t>EXAMPLE</t>
        </is>
      </c>
      <c r="P9" t="inlineStr">
        <is>
          <t>Website form 2025-03-04</t>
        </is>
      </c>
      <c r="R9" s="9">
        <f>IF(A9="","",IF(H9="","never",DATEDIF(H9,Scoring!$B$2,"m")))</f>
        <v/>
      </c>
      <c r="S9" s="9">
        <f>IF(A9="","",IF(L9="Y","None",IF(AND(E9&lt;&gt;"",J9="Y"),"Text",IF(AND(D9&lt;&gt;"",I9&lt;&gt;"Y"),"Email",IF(AND(E9&lt;&gt;"",K9="N"),"Call","None")))))</f>
        <v/>
      </c>
      <c r="T9" s="9">
        <f>IF(A9="","",IF(S9="None","Suppressed",IF(AND(H9&lt;&gt;"",R9&lt;Scoring!$B$16),"Recently active",IF(F9="past-client","Past client",IF(F9="sphere","Sphere",IF(F9="lead","Dormant lead","Needs review"))))))</f>
        <v/>
      </c>
      <c r="U9" s="9">
        <f>IF(A9="","",IF(OR(T9="Suppressed",T9="Recently active"),0,IF(F9="past-client",Scoring!$B$3,IF(F9="sphere",Scoring!$B$4,IF(F9="lead",Scoring!$B$5,0)))+MAX(1,MIN(3,N(G9)))*Scoring!$B$6+IF(H9="",Scoring!$B$10,IF(R9&lt;24,Scoring!$B$7,IF(R9&lt;60,Scoring!$B$8,Scoring!$B$9)))+IF(M9="Y",Scoring!$B$11,0)+IF(N(N9)&gt;=7,Scoring!$B$12,IF(N(N9)&gt;=4,Scoring!$B$13,0))))</f>
        <v/>
      </c>
      <c r="V9" s="9">
        <f>IF(A9="","",IF(OR(T9="Suppressed",T9="Recently active"),"-",IF(U9&gt;=Scoring!$B$14,"A",IF(U9&gt;=Scoring!$B$15,"B","C"))))</f>
        <v/>
      </c>
      <c r="W9" s="9">
        <f>IF(OR(A9="",V9="-"),"",COUNTIFS($V$2:$V$1001,"&lt;&gt;-",$U$2:$U$1001,"&gt;"&amp;U9)+1)</f>
        <v/>
      </c>
    </row>
    <row r="10">
      <c r="A10" t="inlineStr">
        <is>
          <t>C009</t>
        </is>
      </c>
      <c r="B10" t="inlineStr">
        <is>
          <t>Hannah</t>
        </is>
      </c>
      <c r="C10" t="inlineStr">
        <is>
          <t>Cole</t>
        </is>
      </c>
      <c r="D10" t="inlineStr">
        <is>
          <t>hannah@example.com</t>
        </is>
      </c>
      <c r="E10" t="inlineStr">
        <is>
          <t>555-0109</t>
        </is>
      </c>
      <c r="F10" t="inlineStr">
        <is>
          <t>sphere</t>
        </is>
      </c>
      <c r="G10" t="n">
        <v>1</v>
      </c>
      <c r="H10" s="8" t="n">
        <v>45306</v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Y</t>
        </is>
      </c>
      <c r="M10" t="inlineStr">
        <is>
          <t>Y</t>
        </is>
      </c>
      <c r="N10" t="n">
        <v>10</v>
      </c>
      <c r="O10" t="inlineStr">
        <is>
          <t>EXAMPLE</t>
        </is>
      </c>
      <c r="R10" s="9">
        <f>IF(A10="","",IF(H10="","never",DATEDIF(H10,Scoring!$B$2,"m")))</f>
        <v/>
      </c>
      <c r="S10" s="9">
        <f>IF(A10="","",IF(L10="Y","None",IF(AND(E10&lt;&gt;"",J10="Y"),"Text",IF(AND(D10&lt;&gt;"",I10&lt;&gt;"Y"),"Email",IF(AND(E10&lt;&gt;"",K10="N"),"Call","None")))))</f>
        <v/>
      </c>
      <c r="T10" s="9">
        <f>IF(A10="","",IF(S10="None","Suppressed",IF(AND(H10&lt;&gt;"",R10&lt;Scoring!$B$16),"Recently active",IF(F10="past-client","Past client",IF(F10="sphere","Sphere",IF(F10="lead","Dormant lead","Needs review"))))))</f>
        <v/>
      </c>
      <c r="U10" s="9">
        <f>IF(A10="","",IF(OR(T10="Suppressed",T10="Recently active"),0,IF(F10="past-client",Scoring!$B$3,IF(F10="sphere",Scoring!$B$4,IF(F10="lead",Scoring!$B$5,0)))+MAX(1,MIN(3,N(G10)))*Scoring!$B$6+IF(H10="",Scoring!$B$10,IF(R10&lt;24,Scoring!$B$7,IF(R10&lt;60,Scoring!$B$8,Scoring!$B$9)))+IF(M10="Y",Scoring!$B$11,0)+IF(N(N10)&gt;=7,Scoring!$B$12,IF(N(N10)&gt;=4,Scoring!$B$13,0))))</f>
        <v/>
      </c>
      <c r="V10" s="9">
        <f>IF(A10="","",IF(OR(T10="Suppressed",T10="Recently active"),"-",IF(U10&gt;=Scoring!$B$14,"A",IF(U10&gt;=Scoring!$B$15,"B","C"))))</f>
        <v/>
      </c>
      <c r="W10" s="9">
        <f>IF(OR(A10="",V10="-"),"",COUNTIFS($V$2:$V$1001,"&lt;&gt;-",$U$2:$U$1001,"&gt;"&amp;U10)+1)</f>
        <v/>
      </c>
    </row>
    <row r="11">
      <c r="A11" t="inlineStr">
        <is>
          <t>C010</t>
        </is>
      </c>
      <c r="B11" t="inlineStr">
        <is>
          <t>Victor</t>
        </is>
      </c>
      <c r="C11" t="inlineStr">
        <is>
          <t>Huang</t>
        </is>
      </c>
      <c r="D11" t="inlineStr">
        <is>
          <t>victor@example.com</t>
        </is>
      </c>
      <c r="E11" t="inlineStr"/>
      <c r="F11" t="inlineStr">
        <is>
          <t>unknown</t>
        </is>
      </c>
      <c r="G11" t="n">
        <v>1</v>
      </c>
      <c r="H11" s="8" t="n">
        <v>44264</v>
      </c>
      <c r="I11" t="inlineStr">
        <is>
          <t>N</t>
        </is>
      </c>
      <c r="J11" t="inlineStr">
        <is>
          <t>U</t>
        </is>
      </c>
      <c r="K11" t="inlineStr">
        <is>
          <t>U</t>
        </is>
      </c>
      <c r="L11" t="inlineStr">
        <is>
          <t>N</t>
        </is>
      </c>
      <c r="M11" t="inlineStr">
        <is>
          <t>U</t>
        </is>
      </c>
      <c r="N11" t="n">
        <v>0</v>
      </c>
      <c r="O11" t="inlineStr">
        <is>
          <t>EXAMPLE</t>
        </is>
      </c>
      <c r="R11" s="9">
        <f>IF(A11="","",IF(H11="","never",DATEDIF(H11,Scoring!$B$2,"m")))</f>
        <v/>
      </c>
      <c r="S11" s="9">
        <f>IF(A11="","",IF(L11="Y","None",IF(AND(E11&lt;&gt;"",J11="Y"),"Text",IF(AND(D11&lt;&gt;"",I11&lt;&gt;"Y"),"Email",IF(AND(E11&lt;&gt;"",K11="N"),"Call","None")))))</f>
        <v/>
      </c>
      <c r="T11" s="9">
        <f>IF(A11="","",IF(S11="None","Suppressed",IF(AND(H11&lt;&gt;"",R11&lt;Scoring!$B$16),"Recently active",IF(F11="past-client","Past client",IF(F11="sphere","Sphere",IF(F11="lead","Dormant lead","Needs review"))))))</f>
        <v/>
      </c>
      <c r="U11" s="9">
        <f>IF(A11="","",IF(OR(T11="Suppressed",T11="Recently active"),0,IF(F11="past-client",Scoring!$B$3,IF(F11="sphere",Scoring!$B$4,IF(F11="lead",Scoring!$B$5,0)))+MAX(1,MIN(3,N(G11)))*Scoring!$B$6+IF(H11="",Scoring!$B$10,IF(R11&lt;24,Scoring!$B$7,IF(R11&lt;60,Scoring!$B$8,Scoring!$B$9)))+IF(M11="Y",Scoring!$B$11,0)+IF(N(N11)&gt;=7,Scoring!$B$12,IF(N(N11)&gt;=4,Scoring!$B$13,0))))</f>
        <v/>
      </c>
      <c r="V11" s="9">
        <f>IF(A11="","",IF(OR(T11="Suppressed",T11="Recently active"),"-",IF(U11&gt;=Scoring!$B$14,"A",IF(U11&gt;=Scoring!$B$15,"B","C"))))</f>
        <v/>
      </c>
      <c r="W11" s="9">
        <f>IF(OR(A11="",V11="-"),"",COUNTIFS($V$2:$V$1001,"&lt;&gt;-",$U$2:$U$1001,"&gt;"&amp;U11)+1)</f>
        <v/>
      </c>
    </row>
    <row r="12">
      <c r="A12" t="inlineStr">
        <is>
          <t>C011</t>
        </is>
      </c>
      <c r="B12" t="inlineStr">
        <is>
          <t>Grace</t>
        </is>
      </c>
      <c r="C12" t="inlineStr">
        <is>
          <t>Kim</t>
        </is>
      </c>
      <c r="D12" t="inlineStr">
        <is>
          <t>grace@example.com</t>
        </is>
      </c>
      <c r="E12" t="inlineStr">
        <is>
          <t>555-0111</t>
        </is>
      </c>
      <c r="F12" t="inlineStr">
        <is>
          <t>past-client</t>
        </is>
      </c>
      <c r="G12" t="n">
        <v>2</v>
      </c>
      <c r="H12" s="8" t="n">
        <v>45628</v>
      </c>
      <c r="I12" t="inlineStr">
        <is>
          <t>Y</t>
        </is>
      </c>
      <c r="J12" t="inlineStr">
        <is>
          <t>Y</t>
        </is>
      </c>
      <c r="K12" t="inlineStr">
        <is>
          <t>N</t>
        </is>
      </c>
      <c r="L12" t="inlineStr">
        <is>
          <t>N</t>
        </is>
      </c>
      <c r="M12" t="inlineStr">
        <is>
          <t>Y</t>
        </is>
      </c>
      <c r="N12" t="n">
        <v>6</v>
      </c>
      <c r="O12" t="inlineStr">
        <is>
          <t>EXAMPLE</t>
        </is>
      </c>
      <c r="P12" t="inlineStr">
        <is>
          <t>Website form 2025-03-04</t>
        </is>
      </c>
      <c r="R12" s="9">
        <f>IF(A12="","",IF(H12="","never",DATEDIF(H12,Scoring!$B$2,"m")))</f>
        <v/>
      </c>
      <c r="S12" s="9">
        <f>IF(A12="","",IF(L12="Y","None",IF(AND(E12&lt;&gt;"",J12="Y"),"Text",IF(AND(D12&lt;&gt;"",I12&lt;&gt;"Y"),"Email",IF(AND(E12&lt;&gt;"",K12="N"),"Call","None")))))</f>
        <v/>
      </c>
      <c r="T12" s="9">
        <f>IF(A12="","",IF(S12="None","Suppressed",IF(AND(H12&lt;&gt;"",R12&lt;Scoring!$B$16),"Recently active",IF(F12="past-client","Past client",IF(F12="sphere","Sphere",IF(F12="lead","Dormant lead","Needs review"))))))</f>
        <v/>
      </c>
      <c r="U12" s="9">
        <f>IF(A12="","",IF(OR(T12="Suppressed",T12="Recently active"),0,IF(F12="past-client",Scoring!$B$3,IF(F12="sphere",Scoring!$B$4,IF(F12="lead",Scoring!$B$5,0)))+MAX(1,MIN(3,N(G12)))*Scoring!$B$6+IF(H12="",Scoring!$B$10,IF(R12&lt;24,Scoring!$B$7,IF(R12&lt;60,Scoring!$B$8,Scoring!$B$9)))+IF(M12="Y",Scoring!$B$11,0)+IF(N(N12)&gt;=7,Scoring!$B$12,IF(N(N12)&gt;=4,Scoring!$B$13,0))))</f>
        <v/>
      </c>
      <c r="V12" s="9">
        <f>IF(A12="","",IF(OR(T12="Suppressed",T12="Recently active"),"-",IF(U12&gt;=Scoring!$B$14,"A",IF(U12&gt;=Scoring!$B$15,"B","C"))))</f>
        <v/>
      </c>
      <c r="W12" s="9">
        <f>IF(OR(A12="",V12="-"),"",COUNTIFS($V$2:$V$1001,"&lt;&gt;-",$U$2:$U$1001,"&gt;"&amp;U12)+1)</f>
        <v/>
      </c>
    </row>
    <row r="13">
      <c r="A13" t="inlineStr">
        <is>
          <t>C012</t>
        </is>
      </c>
      <c r="B13" t="inlineStr">
        <is>
          <t>Sam</t>
        </is>
      </c>
      <c r="C13" t="inlineStr">
        <is>
          <t>Okafor</t>
        </is>
      </c>
      <c r="D13" t="inlineStr">
        <is>
          <t>sam@example.com</t>
        </is>
      </c>
      <c r="E13" t="inlineStr">
        <is>
          <t>555-0112</t>
        </is>
      </c>
      <c r="F13" t="inlineStr">
        <is>
          <t>lead</t>
        </is>
      </c>
      <c r="G13" t="n">
        <v>1</v>
      </c>
      <c r="H13" s="8" t="n">
        <v>45065</v>
      </c>
      <c r="I13" t="inlineStr">
        <is>
          <t>N</t>
        </is>
      </c>
      <c r="J13" t="inlineStr">
        <is>
          <t>U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n">
        <v>0</v>
      </c>
      <c r="O13" t="inlineStr">
        <is>
          <t>EXAMPLE</t>
        </is>
      </c>
      <c r="R13" s="9">
        <f>IF(A13="","",IF(H13="","never",DATEDIF(H13,Scoring!$B$2,"m")))</f>
        <v/>
      </c>
      <c r="S13" s="9">
        <f>IF(A13="","",IF(L13="Y","None",IF(AND(E13&lt;&gt;"",J13="Y"),"Text",IF(AND(D13&lt;&gt;"",I13&lt;&gt;"Y"),"Email",IF(AND(E13&lt;&gt;"",K13="N"),"Call","None")))))</f>
        <v/>
      </c>
      <c r="T13" s="9">
        <f>IF(A13="","",IF(S13="None","Suppressed",IF(AND(H13&lt;&gt;"",R13&lt;Scoring!$B$16),"Recently active",IF(F13="past-client","Past client",IF(F13="sphere","Sphere",IF(F13="lead","Dormant lead","Needs review"))))))</f>
        <v/>
      </c>
      <c r="U13" s="9">
        <f>IF(A13="","",IF(OR(T13="Suppressed",T13="Recently active"),0,IF(F13="past-client",Scoring!$B$3,IF(F13="sphere",Scoring!$B$4,IF(F13="lead",Scoring!$B$5,0)))+MAX(1,MIN(3,N(G13)))*Scoring!$B$6+IF(H13="",Scoring!$B$10,IF(R13&lt;24,Scoring!$B$7,IF(R13&lt;60,Scoring!$B$8,Scoring!$B$9)))+IF(M13="Y",Scoring!$B$11,0)+IF(N(N13)&gt;=7,Scoring!$B$12,IF(N(N13)&gt;=4,Scoring!$B$13,0))))</f>
        <v/>
      </c>
      <c r="V13" s="9">
        <f>IF(A13="","",IF(OR(T13="Suppressed",T13="Recently active"),"-",IF(U13&gt;=Scoring!$B$14,"A",IF(U13&gt;=Scoring!$B$15,"B","C"))))</f>
        <v/>
      </c>
      <c r="W13" s="9">
        <f>IF(OR(A13="",V13="-"),"",COUNTIFS($V$2:$V$1001,"&lt;&gt;-",$U$2:$U$1001,"&gt;"&amp;U13)+1)</f>
        <v/>
      </c>
    </row>
    <row r="14">
      <c r="H14" s="8" t="n"/>
      <c r="R14" s="9">
        <f>IF(A14="","",IF(H14="","never",DATEDIF(H14,Scoring!$B$2,"m")))</f>
        <v/>
      </c>
      <c r="S14" s="9">
        <f>IF(A14="","",IF(L14="Y","None",IF(AND(E14&lt;&gt;"",J14="Y"),"Text",IF(AND(D14&lt;&gt;"",I14&lt;&gt;"Y"),"Email",IF(AND(E14&lt;&gt;"",K14="N"),"Call","None")))))</f>
        <v/>
      </c>
      <c r="T14" s="9">
        <f>IF(A14="","",IF(S14="None","Suppressed",IF(AND(H14&lt;&gt;"",R14&lt;Scoring!$B$16),"Recently active",IF(F14="past-client","Past client",IF(F14="sphere","Sphere",IF(F14="lead","Dormant lead","Needs review"))))))</f>
        <v/>
      </c>
      <c r="U14" s="9">
        <f>IF(A14="","",IF(OR(T14="Suppressed",T14="Recently active"),0,IF(F14="past-client",Scoring!$B$3,IF(F14="sphere",Scoring!$B$4,IF(F14="lead",Scoring!$B$5,0)))+MAX(1,MIN(3,N(G14)))*Scoring!$B$6+IF(H14="",Scoring!$B$10,IF(R14&lt;24,Scoring!$B$7,IF(R14&lt;60,Scoring!$B$8,Scoring!$B$9)))+IF(M14="Y",Scoring!$B$11,0)+IF(N(N14)&gt;=7,Scoring!$B$12,IF(N(N14)&gt;=4,Scoring!$B$13,0))))</f>
        <v/>
      </c>
      <c r="V14" s="9">
        <f>IF(A14="","",IF(OR(T14="Suppressed",T14="Recently active"),"-",IF(U14&gt;=Scoring!$B$14,"A",IF(U14&gt;=Scoring!$B$15,"B","C"))))</f>
        <v/>
      </c>
      <c r="W14" s="9">
        <f>IF(OR(A14="",V14="-"),"",COUNTIFS($V$2:$V$1001,"&lt;&gt;-",$U$2:$U$1001,"&gt;"&amp;U14)+1)</f>
        <v/>
      </c>
    </row>
    <row r="15">
      <c r="H15" s="8" t="n"/>
      <c r="R15" s="9">
        <f>IF(A15="","",IF(H15="","never",DATEDIF(H15,Scoring!$B$2,"m")))</f>
        <v/>
      </c>
      <c r="S15" s="9">
        <f>IF(A15="","",IF(L15="Y","None",IF(AND(E15&lt;&gt;"",J15="Y"),"Text",IF(AND(D15&lt;&gt;"",I15&lt;&gt;"Y"),"Email",IF(AND(E15&lt;&gt;"",K15="N"),"Call","None")))))</f>
        <v/>
      </c>
      <c r="T15" s="9">
        <f>IF(A15="","",IF(S15="None","Suppressed",IF(AND(H15&lt;&gt;"",R15&lt;Scoring!$B$16),"Recently active",IF(F15="past-client","Past client",IF(F15="sphere","Sphere",IF(F15="lead","Dormant lead","Needs review"))))))</f>
        <v/>
      </c>
      <c r="U15" s="9">
        <f>IF(A15="","",IF(OR(T15="Suppressed",T15="Recently active"),0,IF(F15="past-client",Scoring!$B$3,IF(F15="sphere",Scoring!$B$4,IF(F15="lead",Scoring!$B$5,0)))+MAX(1,MIN(3,N(G15)))*Scoring!$B$6+IF(H15="",Scoring!$B$10,IF(R15&lt;24,Scoring!$B$7,IF(R15&lt;60,Scoring!$B$8,Scoring!$B$9)))+IF(M15="Y",Scoring!$B$11,0)+IF(N(N15)&gt;=7,Scoring!$B$12,IF(N(N15)&gt;=4,Scoring!$B$13,0))))</f>
        <v/>
      </c>
      <c r="V15" s="9">
        <f>IF(A15="","",IF(OR(T15="Suppressed",T15="Recently active"),"-",IF(U15&gt;=Scoring!$B$14,"A",IF(U15&gt;=Scoring!$B$15,"B","C"))))</f>
        <v/>
      </c>
      <c r="W15" s="9">
        <f>IF(OR(A15="",V15="-"),"",COUNTIFS($V$2:$V$1001,"&lt;&gt;-",$U$2:$U$1001,"&gt;"&amp;U15)+1)</f>
        <v/>
      </c>
    </row>
    <row r="16">
      <c r="H16" s="8" t="n"/>
      <c r="R16" s="9">
        <f>IF(A16="","",IF(H16="","never",DATEDIF(H16,Scoring!$B$2,"m")))</f>
        <v/>
      </c>
      <c r="S16" s="9">
        <f>IF(A16="","",IF(L16="Y","None",IF(AND(E16&lt;&gt;"",J16="Y"),"Text",IF(AND(D16&lt;&gt;"",I16&lt;&gt;"Y"),"Email",IF(AND(E16&lt;&gt;"",K16="N"),"Call","None")))))</f>
        <v/>
      </c>
      <c r="T16" s="9">
        <f>IF(A16="","",IF(S16="None","Suppressed",IF(AND(H16&lt;&gt;"",R16&lt;Scoring!$B$16),"Recently active",IF(F16="past-client","Past client",IF(F16="sphere","Sphere",IF(F16="lead","Dormant lead","Needs review"))))))</f>
        <v/>
      </c>
      <c r="U16" s="9">
        <f>IF(A16="","",IF(OR(T16="Suppressed",T16="Recently active"),0,IF(F16="past-client",Scoring!$B$3,IF(F16="sphere",Scoring!$B$4,IF(F16="lead",Scoring!$B$5,0)))+MAX(1,MIN(3,N(G16)))*Scoring!$B$6+IF(H16="",Scoring!$B$10,IF(R16&lt;24,Scoring!$B$7,IF(R16&lt;60,Scoring!$B$8,Scoring!$B$9)))+IF(M16="Y",Scoring!$B$11,0)+IF(N(N16)&gt;=7,Scoring!$B$12,IF(N(N16)&gt;=4,Scoring!$B$13,0))))</f>
        <v/>
      </c>
      <c r="V16" s="9">
        <f>IF(A16="","",IF(OR(T16="Suppressed",T16="Recently active"),"-",IF(U16&gt;=Scoring!$B$14,"A",IF(U16&gt;=Scoring!$B$15,"B","C"))))</f>
        <v/>
      </c>
      <c r="W16" s="9">
        <f>IF(OR(A16="",V16="-"),"",COUNTIFS($V$2:$V$1001,"&lt;&gt;-",$U$2:$U$1001,"&gt;"&amp;U16)+1)</f>
        <v/>
      </c>
    </row>
    <row r="17">
      <c r="H17" s="8" t="n"/>
      <c r="R17" s="9">
        <f>IF(A17="","",IF(H17="","never",DATEDIF(H17,Scoring!$B$2,"m")))</f>
        <v/>
      </c>
      <c r="S17" s="9">
        <f>IF(A17="","",IF(L17="Y","None",IF(AND(E17&lt;&gt;"",J17="Y"),"Text",IF(AND(D17&lt;&gt;"",I17&lt;&gt;"Y"),"Email",IF(AND(E17&lt;&gt;"",K17="N"),"Call","None")))))</f>
        <v/>
      </c>
      <c r="T17" s="9">
        <f>IF(A17="","",IF(S17="None","Suppressed",IF(AND(H17&lt;&gt;"",R17&lt;Scoring!$B$16),"Recently active",IF(F17="past-client","Past client",IF(F17="sphere","Sphere",IF(F17="lead","Dormant lead","Needs review"))))))</f>
        <v/>
      </c>
      <c r="U17" s="9">
        <f>IF(A17="","",IF(OR(T17="Suppressed",T17="Recently active"),0,IF(F17="past-client",Scoring!$B$3,IF(F17="sphere",Scoring!$B$4,IF(F17="lead",Scoring!$B$5,0)))+MAX(1,MIN(3,N(G17)))*Scoring!$B$6+IF(H17="",Scoring!$B$10,IF(R17&lt;24,Scoring!$B$7,IF(R17&lt;60,Scoring!$B$8,Scoring!$B$9)))+IF(M17="Y",Scoring!$B$11,0)+IF(N(N17)&gt;=7,Scoring!$B$12,IF(N(N17)&gt;=4,Scoring!$B$13,0))))</f>
        <v/>
      </c>
      <c r="V17" s="9">
        <f>IF(A17="","",IF(OR(T17="Suppressed",T17="Recently active"),"-",IF(U17&gt;=Scoring!$B$14,"A",IF(U17&gt;=Scoring!$B$15,"B","C"))))</f>
        <v/>
      </c>
      <c r="W17" s="9">
        <f>IF(OR(A17="",V17="-"),"",COUNTIFS($V$2:$V$1001,"&lt;&gt;-",$U$2:$U$1001,"&gt;"&amp;U17)+1)</f>
        <v/>
      </c>
    </row>
    <row r="18">
      <c r="H18" s="8" t="n"/>
      <c r="R18" s="9">
        <f>IF(A18="","",IF(H18="","never",DATEDIF(H18,Scoring!$B$2,"m")))</f>
        <v/>
      </c>
      <c r="S18" s="9">
        <f>IF(A18="","",IF(L18="Y","None",IF(AND(E18&lt;&gt;"",J18="Y"),"Text",IF(AND(D18&lt;&gt;"",I18&lt;&gt;"Y"),"Email",IF(AND(E18&lt;&gt;"",K18="N"),"Call","None")))))</f>
        <v/>
      </c>
      <c r="T18" s="9">
        <f>IF(A18="","",IF(S18="None","Suppressed",IF(AND(H18&lt;&gt;"",R18&lt;Scoring!$B$16),"Recently active",IF(F18="past-client","Past client",IF(F18="sphere","Sphere",IF(F18="lead","Dormant lead","Needs review"))))))</f>
        <v/>
      </c>
      <c r="U18" s="9">
        <f>IF(A18="","",IF(OR(T18="Suppressed",T18="Recently active"),0,IF(F18="past-client",Scoring!$B$3,IF(F18="sphere",Scoring!$B$4,IF(F18="lead",Scoring!$B$5,0)))+MAX(1,MIN(3,N(G18)))*Scoring!$B$6+IF(H18="",Scoring!$B$10,IF(R18&lt;24,Scoring!$B$7,IF(R18&lt;60,Scoring!$B$8,Scoring!$B$9)))+IF(M18="Y",Scoring!$B$11,0)+IF(N(N18)&gt;=7,Scoring!$B$12,IF(N(N18)&gt;=4,Scoring!$B$13,0))))</f>
        <v/>
      </c>
      <c r="V18" s="9">
        <f>IF(A18="","",IF(OR(T18="Suppressed",T18="Recently active"),"-",IF(U18&gt;=Scoring!$B$14,"A",IF(U18&gt;=Scoring!$B$15,"B","C"))))</f>
        <v/>
      </c>
      <c r="W18" s="9">
        <f>IF(OR(A18="",V18="-"),"",COUNTIFS($V$2:$V$1001,"&lt;&gt;-",$U$2:$U$1001,"&gt;"&amp;U18)+1)</f>
        <v/>
      </c>
    </row>
    <row r="19">
      <c r="H19" s="8" t="n"/>
      <c r="R19" s="9">
        <f>IF(A19="","",IF(H19="","never",DATEDIF(H19,Scoring!$B$2,"m")))</f>
        <v/>
      </c>
      <c r="S19" s="9">
        <f>IF(A19="","",IF(L19="Y","None",IF(AND(E19&lt;&gt;"",J19="Y"),"Text",IF(AND(D19&lt;&gt;"",I19&lt;&gt;"Y"),"Email",IF(AND(E19&lt;&gt;"",K19="N"),"Call","None")))))</f>
        <v/>
      </c>
      <c r="T19" s="9">
        <f>IF(A19="","",IF(S19="None","Suppressed",IF(AND(H19&lt;&gt;"",R19&lt;Scoring!$B$16),"Recently active",IF(F19="past-client","Past client",IF(F19="sphere","Sphere",IF(F19="lead","Dormant lead","Needs review"))))))</f>
        <v/>
      </c>
      <c r="U19" s="9">
        <f>IF(A19="","",IF(OR(T19="Suppressed",T19="Recently active"),0,IF(F19="past-client",Scoring!$B$3,IF(F19="sphere",Scoring!$B$4,IF(F19="lead",Scoring!$B$5,0)))+MAX(1,MIN(3,N(G19)))*Scoring!$B$6+IF(H19="",Scoring!$B$10,IF(R19&lt;24,Scoring!$B$7,IF(R19&lt;60,Scoring!$B$8,Scoring!$B$9)))+IF(M19="Y",Scoring!$B$11,0)+IF(N(N19)&gt;=7,Scoring!$B$12,IF(N(N19)&gt;=4,Scoring!$B$13,0))))</f>
        <v/>
      </c>
      <c r="V19" s="9">
        <f>IF(A19="","",IF(OR(T19="Suppressed",T19="Recently active"),"-",IF(U19&gt;=Scoring!$B$14,"A",IF(U19&gt;=Scoring!$B$15,"B","C"))))</f>
        <v/>
      </c>
      <c r="W19" s="9">
        <f>IF(OR(A19="",V19="-"),"",COUNTIFS($V$2:$V$1001,"&lt;&gt;-",$U$2:$U$1001,"&gt;"&amp;U19)+1)</f>
        <v/>
      </c>
    </row>
    <row r="20">
      <c r="H20" s="8" t="n"/>
      <c r="R20" s="9">
        <f>IF(A20="","",IF(H20="","never",DATEDIF(H20,Scoring!$B$2,"m")))</f>
        <v/>
      </c>
      <c r="S20" s="9">
        <f>IF(A20="","",IF(L20="Y","None",IF(AND(E20&lt;&gt;"",J20="Y"),"Text",IF(AND(D20&lt;&gt;"",I20&lt;&gt;"Y"),"Email",IF(AND(E20&lt;&gt;"",K20="N"),"Call","None")))))</f>
        <v/>
      </c>
      <c r="T20" s="9">
        <f>IF(A20="","",IF(S20="None","Suppressed",IF(AND(H20&lt;&gt;"",R20&lt;Scoring!$B$16),"Recently active",IF(F20="past-client","Past client",IF(F20="sphere","Sphere",IF(F20="lead","Dormant lead","Needs review"))))))</f>
        <v/>
      </c>
      <c r="U20" s="9">
        <f>IF(A20="","",IF(OR(T20="Suppressed",T20="Recently active"),0,IF(F20="past-client",Scoring!$B$3,IF(F20="sphere",Scoring!$B$4,IF(F20="lead",Scoring!$B$5,0)))+MAX(1,MIN(3,N(G20)))*Scoring!$B$6+IF(H20="",Scoring!$B$10,IF(R20&lt;24,Scoring!$B$7,IF(R20&lt;60,Scoring!$B$8,Scoring!$B$9)))+IF(M20="Y",Scoring!$B$11,0)+IF(N(N20)&gt;=7,Scoring!$B$12,IF(N(N20)&gt;=4,Scoring!$B$13,0))))</f>
        <v/>
      </c>
      <c r="V20" s="9">
        <f>IF(A20="","",IF(OR(T20="Suppressed",T20="Recently active"),"-",IF(U20&gt;=Scoring!$B$14,"A",IF(U20&gt;=Scoring!$B$15,"B","C"))))</f>
        <v/>
      </c>
      <c r="W20" s="9">
        <f>IF(OR(A20="",V20="-"),"",COUNTIFS($V$2:$V$1001,"&lt;&gt;-",$U$2:$U$1001,"&gt;"&amp;U20)+1)</f>
        <v/>
      </c>
    </row>
    <row r="21">
      <c r="H21" s="8" t="n"/>
      <c r="R21" s="9">
        <f>IF(A21="","",IF(H21="","never",DATEDIF(H21,Scoring!$B$2,"m")))</f>
        <v/>
      </c>
      <c r="S21" s="9">
        <f>IF(A21="","",IF(L21="Y","None",IF(AND(E21&lt;&gt;"",J21="Y"),"Text",IF(AND(D21&lt;&gt;"",I21&lt;&gt;"Y"),"Email",IF(AND(E21&lt;&gt;"",K21="N"),"Call","None")))))</f>
        <v/>
      </c>
      <c r="T21" s="9">
        <f>IF(A21="","",IF(S21="None","Suppressed",IF(AND(H21&lt;&gt;"",R21&lt;Scoring!$B$16),"Recently active",IF(F21="past-client","Past client",IF(F21="sphere","Sphere",IF(F21="lead","Dormant lead","Needs review"))))))</f>
        <v/>
      </c>
      <c r="U21" s="9">
        <f>IF(A21="","",IF(OR(T21="Suppressed",T21="Recently active"),0,IF(F21="past-client",Scoring!$B$3,IF(F21="sphere",Scoring!$B$4,IF(F21="lead",Scoring!$B$5,0)))+MAX(1,MIN(3,N(G21)))*Scoring!$B$6+IF(H21="",Scoring!$B$10,IF(R21&lt;24,Scoring!$B$7,IF(R21&lt;60,Scoring!$B$8,Scoring!$B$9)))+IF(M21="Y",Scoring!$B$11,0)+IF(N(N21)&gt;=7,Scoring!$B$12,IF(N(N21)&gt;=4,Scoring!$B$13,0))))</f>
        <v/>
      </c>
      <c r="V21" s="9">
        <f>IF(A21="","",IF(OR(T21="Suppressed",T21="Recently active"),"-",IF(U21&gt;=Scoring!$B$14,"A",IF(U21&gt;=Scoring!$B$15,"B","C"))))</f>
        <v/>
      </c>
      <c r="W21" s="9">
        <f>IF(OR(A21="",V21="-"),"",COUNTIFS($V$2:$V$1001,"&lt;&gt;-",$U$2:$U$1001,"&gt;"&amp;U21)+1)</f>
        <v/>
      </c>
    </row>
    <row r="22">
      <c r="H22" s="8" t="n"/>
      <c r="R22" s="9">
        <f>IF(A22="","",IF(H22="","never",DATEDIF(H22,Scoring!$B$2,"m")))</f>
        <v/>
      </c>
      <c r="S22" s="9">
        <f>IF(A22="","",IF(L22="Y","None",IF(AND(E22&lt;&gt;"",J22="Y"),"Text",IF(AND(D22&lt;&gt;"",I22&lt;&gt;"Y"),"Email",IF(AND(E22&lt;&gt;"",K22="N"),"Call","None")))))</f>
        <v/>
      </c>
      <c r="T22" s="9">
        <f>IF(A22="","",IF(S22="None","Suppressed",IF(AND(H22&lt;&gt;"",R22&lt;Scoring!$B$16),"Recently active",IF(F22="past-client","Past client",IF(F22="sphere","Sphere",IF(F22="lead","Dormant lead","Needs review"))))))</f>
        <v/>
      </c>
      <c r="U22" s="9">
        <f>IF(A22="","",IF(OR(T22="Suppressed",T22="Recently active"),0,IF(F22="past-client",Scoring!$B$3,IF(F22="sphere",Scoring!$B$4,IF(F22="lead",Scoring!$B$5,0)))+MAX(1,MIN(3,N(G22)))*Scoring!$B$6+IF(H22="",Scoring!$B$10,IF(R22&lt;24,Scoring!$B$7,IF(R22&lt;60,Scoring!$B$8,Scoring!$B$9)))+IF(M22="Y",Scoring!$B$11,0)+IF(N(N22)&gt;=7,Scoring!$B$12,IF(N(N22)&gt;=4,Scoring!$B$13,0))))</f>
        <v/>
      </c>
      <c r="V22" s="9">
        <f>IF(A22="","",IF(OR(T22="Suppressed",T22="Recently active"),"-",IF(U22&gt;=Scoring!$B$14,"A",IF(U22&gt;=Scoring!$B$15,"B","C"))))</f>
        <v/>
      </c>
      <c r="W22" s="9">
        <f>IF(OR(A22="",V22="-"),"",COUNTIFS($V$2:$V$1001,"&lt;&gt;-",$U$2:$U$1001,"&gt;"&amp;U22)+1)</f>
        <v/>
      </c>
    </row>
    <row r="23">
      <c r="H23" s="8" t="n"/>
      <c r="R23" s="9">
        <f>IF(A23="","",IF(H23="","never",DATEDIF(H23,Scoring!$B$2,"m")))</f>
        <v/>
      </c>
      <c r="S23" s="9">
        <f>IF(A23="","",IF(L23="Y","None",IF(AND(E23&lt;&gt;"",J23="Y"),"Text",IF(AND(D23&lt;&gt;"",I23&lt;&gt;"Y"),"Email",IF(AND(E23&lt;&gt;"",K23="N"),"Call","None")))))</f>
        <v/>
      </c>
      <c r="T23" s="9">
        <f>IF(A23="","",IF(S23="None","Suppressed",IF(AND(H23&lt;&gt;"",R23&lt;Scoring!$B$16),"Recently active",IF(F23="past-client","Past client",IF(F23="sphere","Sphere",IF(F23="lead","Dormant lead","Needs review"))))))</f>
        <v/>
      </c>
      <c r="U23" s="9">
        <f>IF(A23="","",IF(OR(T23="Suppressed",T23="Recently active"),0,IF(F23="past-client",Scoring!$B$3,IF(F23="sphere",Scoring!$B$4,IF(F23="lead",Scoring!$B$5,0)))+MAX(1,MIN(3,N(G23)))*Scoring!$B$6+IF(H23="",Scoring!$B$10,IF(R23&lt;24,Scoring!$B$7,IF(R23&lt;60,Scoring!$B$8,Scoring!$B$9)))+IF(M23="Y",Scoring!$B$11,0)+IF(N(N23)&gt;=7,Scoring!$B$12,IF(N(N23)&gt;=4,Scoring!$B$13,0))))</f>
        <v/>
      </c>
      <c r="V23" s="9">
        <f>IF(A23="","",IF(OR(T23="Suppressed",T23="Recently active"),"-",IF(U23&gt;=Scoring!$B$14,"A",IF(U23&gt;=Scoring!$B$15,"B","C"))))</f>
        <v/>
      </c>
      <c r="W23" s="9">
        <f>IF(OR(A23="",V23="-"),"",COUNTIFS($V$2:$V$1001,"&lt;&gt;-",$U$2:$U$1001,"&gt;"&amp;U23)+1)</f>
        <v/>
      </c>
    </row>
    <row r="24">
      <c r="H24" s="8" t="n"/>
      <c r="R24" s="9">
        <f>IF(A24="","",IF(H24="","never",DATEDIF(H24,Scoring!$B$2,"m")))</f>
        <v/>
      </c>
      <c r="S24" s="9">
        <f>IF(A24="","",IF(L24="Y","None",IF(AND(E24&lt;&gt;"",J24="Y"),"Text",IF(AND(D24&lt;&gt;"",I24&lt;&gt;"Y"),"Email",IF(AND(E24&lt;&gt;"",K24="N"),"Call","None")))))</f>
        <v/>
      </c>
      <c r="T24" s="9">
        <f>IF(A24="","",IF(S24="None","Suppressed",IF(AND(H24&lt;&gt;"",R24&lt;Scoring!$B$16),"Recently active",IF(F24="past-client","Past client",IF(F24="sphere","Sphere",IF(F24="lead","Dormant lead","Needs review"))))))</f>
        <v/>
      </c>
      <c r="U24" s="9">
        <f>IF(A24="","",IF(OR(T24="Suppressed",T24="Recently active"),0,IF(F24="past-client",Scoring!$B$3,IF(F24="sphere",Scoring!$B$4,IF(F24="lead",Scoring!$B$5,0)))+MAX(1,MIN(3,N(G24)))*Scoring!$B$6+IF(H24="",Scoring!$B$10,IF(R24&lt;24,Scoring!$B$7,IF(R24&lt;60,Scoring!$B$8,Scoring!$B$9)))+IF(M24="Y",Scoring!$B$11,0)+IF(N(N24)&gt;=7,Scoring!$B$12,IF(N(N24)&gt;=4,Scoring!$B$13,0))))</f>
        <v/>
      </c>
      <c r="V24" s="9">
        <f>IF(A24="","",IF(OR(T24="Suppressed",T24="Recently active"),"-",IF(U24&gt;=Scoring!$B$14,"A",IF(U24&gt;=Scoring!$B$15,"B","C"))))</f>
        <v/>
      </c>
      <c r="W24" s="9">
        <f>IF(OR(A24="",V24="-"),"",COUNTIFS($V$2:$V$1001,"&lt;&gt;-",$U$2:$U$1001,"&gt;"&amp;U24)+1)</f>
        <v/>
      </c>
    </row>
    <row r="25">
      <c r="H25" s="8" t="n"/>
      <c r="R25" s="9">
        <f>IF(A25="","",IF(H25="","never",DATEDIF(H25,Scoring!$B$2,"m")))</f>
        <v/>
      </c>
      <c r="S25" s="9">
        <f>IF(A25="","",IF(L25="Y","None",IF(AND(E25&lt;&gt;"",J25="Y"),"Text",IF(AND(D25&lt;&gt;"",I25&lt;&gt;"Y"),"Email",IF(AND(E25&lt;&gt;"",K25="N"),"Call","None")))))</f>
        <v/>
      </c>
      <c r="T25" s="9">
        <f>IF(A25="","",IF(S25="None","Suppressed",IF(AND(H25&lt;&gt;"",R25&lt;Scoring!$B$16),"Recently active",IF(F25="past-client","Past client",IF(F25="sphere","Sphere",IF(F25="lead","Dormant lead","Needs review"))))))</f>
        <v/>
      </c>
      <c r="U25" s="9">
        <f>IF(A25="","",IF(OR(T25="Suppressed",T25="Recently active"),0,IF(F25="past-client",Scoring!$B$3,IF(F25="sphere",Scoring!$B$4,IF(F25="lead",Scoring!$B$5,0)))+MAX(1,MIN(3,N(G25)))*Scoring!$B$6+IF(H25="",Scoring!$B$10,IF(R25&lt;24,Scoring!$B$7,IF(R25&lt;60,Scoring!$B$8,Scoring!$B$9)))+IF(M25="Y",Scoring!$B$11,0)+IF(N(N25)&gt;=7,Scoring!$B$12,IF(N(N25)&gt;=4,Scoring!$B$13,0))))</f>
        <v/>
      </c>
      <c r="V25" s="9">
        <f>IF(A25="","",IF(OR(T25="Suppressed",T25="Recently active"),"-",IF(U25&gt;=Scoring!$B$14,"A",IF(U25&gt;=Scoring!$B$15,"B","C"))))</f>
        <v/>
      </c>
      <c r="W25" s="9">
        <f>IF(OR(A25="",V25="-"),"",COUNTIFS($V$2:$V$1001,"&lt;&gt;-",$U$2:$U$1001,"&gt;"&amp;U25)+1)</f>
        <v/>
      </c>
    </row>
    <row r="26">
      <c r="H26" s="8" t="n"/>
      <c r="R26" s="9">
        <f>IF(A26="","",IF(H26="","never",DATEDIF(H26,Scoring!$B$2,"m")))</f>
        <v/>
      </c>
      <c r="S26" s="9">
        <f>IF(A26="","",IF(L26="Y","None",IF(AND(E26&lt;&gt;"",J26="Y"),"Text",IF(AND(D26&lt;&gt;"",I26&lt;&gt;"Y"),"Email",IF(AND(E26&lt;&gt;"",K26="N"),"Call","None")))))</f>
        <v/>
      </c>
      <c r="T26" s="9">
        <f>IF(A26="","",IF(S26="None","Suppressed",IF(AND(H26&lt;&gt;"",R26&lt;Scoring!$B$16),"Recently active",IF(F26="past-client","Past client",IF(F26="sphere","Sphere",IF(F26="lead","Dormant lead","Needs review"))))))</f>
        <v/>
      </c>
      <c r="U26" s="9">
        <f>IF(A26="","",IF(OR(T26="Suppressed",T26="Recently active"),0,IF(F26="past-client",Scoring!$B$3,IF(F26="sphere",Scoring!$B$4,IF(F26="lead",Scoring!$B$5,0)))+MAX(1,MIN(3,N(G26)))*Scoring!$B$6+IF(H26="",Scoring!$B$10,IF(R26&lt;24,Scoring!$B$7,IF(R26&lt;60,Scoring!$B$8,Scoring!$B$9)))+IF(M26="Y",Scoring!$B$11,0)+IF(N(N26)&gt;=7,Scoring!$B$12,IF(N(N26)&gt;=4,Scoring!$B$13,0))))</f>
        <v/>
      </c>
      <c r="V26" s="9">
        <f>IF(A26="","",IF(OR(T26="Suppressed",T26="Recently active"),"-",IF(U26&gt;=Scoring!$B$14,"A",IF(U26&gt;=Scoring!$B$15,"B","C"))))</f>
        <v/>
      </c>
      <c r="W26" s="9">
        <f>IF(OR(A26="",V26="-"),"",COUNTIFS($V$2:$V$1001,"&lt;&gt;-",$U$2:$U$1001,"&gt;"&amp;U26)+1)</f>
        <v/>
      </c>
    </row>
    <row r="27">
      <c r="H27" s="8" t="n"/>
      <c r="R27" s="9">
        <f>IF(A27="","",IF(H27="","never",DATEDIF(H27,Scoring!$B$2,"m")))</f>
        <v/>
      </c>
      <c r="S27" s="9">
        <f>IF(A27="","",IF(L27="Y","None",IF(AND(E27&lt;&gt;"",J27="Y"),"Text",IF(AND(D27&lt;&gt;"",I27&lt;&gt;"Y"),"Email",IF(AND(E27&lt;&gt;"",K27="N"),"Call","None")))))</f>
        <v/>
      </c>
      <c r="T27" s="9">
        <f>IF(A27="","",IF(S27="None","Suppressed",IF(AND(H27&lt;&gt;"",R27&lt;Scoring!$B$16),"Recently active",IF(F27="past-client","Past client",IF(F27="sphere","Sphere",IF(F27="lead","Dormant lead","Needs review"))))))</f>
        <v/>
      </c>
      <c r="U27" s="9">
        <f>IF(A27="","",IF(OR(T27="Suppressed",T27="Recently active"),0,IF(F27="past-client",Scoring!$B$3,IF(F27="sphere",Scoring!$B$4,IF(F27="lead",Scoring!$B$5,0)))+MAX(1,MIN(3,N(G27)))*Scoring!$B$6+IF(H27="",Scoring!$B$10,IF(R27&lt;24,Scoring!$B$7,IF(R27&lt;60,Scoring!$B$8,Scoring!$B$9)))+IF(M27="Y",Scoring!$B$11,0)+IF(N(N27)&gt;=7,Scoring!$B$12,IF(N(N27)&gt;=4,Scoring!$B$13,0))))</f>
        <v/>
      </c>
      <c r="V27" s="9">
        <f>IF(A27="","",IF(OR(T27="Suppressed",T27="Recently active"),"-",IF(U27&gt;=Scoring!$B$14,"A",IF(U27&gt;=Scoring!$B$15,"B","C"))))</f>
        <v/>
      </c>
      <c r="W27" s="9">
        <f>IF(OR(A27="",V27="-"),"",COUNTIFS($V$2:$V$1001,"&lt;&gt;-",$U$2:$U$1001,"&gt;"&amp;U27)+1)</f>
        <v/>
      </c>
    </row>
    <row r="28">
      <c r="H28" s="8" t="n"/>
      <c r="R28" s="9">
        <f>IF(A28="","",IF(H28="","never",DATEDIF(H28,Scoring!$B$2,"m")))</f>
        <v/>
      </c>
      <c r="S28" s="9">
        <f>IF(A28="","",IF(L28="Y","None",IF(AND(E28&lt;&gt;"",J28="Y"),"Text",IF(AND(D28&lt;&gt;"",I28&lt;&gt;"Y"),"Email",IF(AND(E28&lt;&gt;"",K28="N"),"Call","None")))))</f>
        <v/>
      </c>
      <c r="T28" s="9">
        <f>IF(A28="","",IF(S28="None","Suppressed",IF(AND(H28&lt;&gt;"",R28&lt;Scoring!$B$16),"Recently active",IF(F28="past-client","Past client",IF(F28="sphere","Sphere",IF(F28="lead","Dormant lead","Needs review"))))))</f>
        <v/>
      </c>
      <c r="U28" s="9">
        <f>IF(A28="","",IF(OR(T28="Suppressed",T28="Recently active"),0,IF(F28="past-client",Scoring!$B$3,IF(F28="sphere",Scoring!$B$4,IF(F28="lead",Scoring!$B$5,0)))+MAX(1,MIN(3,N(G28)))*Scoring!$B$6+IF(H28="",Scoring!$B$10,IF(R28&lt;24,Scoring!$B$7,IF(R28&lt;60,Scoring!$B$8,Scoring!$B$9)))+IF(M28="Y",Scoring!$B$11,0)+IF(N(N28)&gt;=7,Scoring!$B$12,IF(N(N28)&gt;=4,Scoring!$B$13,0))))</f>
        <v/>
      </c>
      <c r="V28" s="9">
        <f>IF(A28="","",IF(OR(T28="Suppressed",T28="Recently active"),"-",IF(U28&gt;=Scoring!$B$14,"A",IF(U28&gt;=Scoring!$B$15,"B","C"))))</f>
        <v/>
      </c>
      <c r="W28" s="9">
        <f>IF(OR(A28="",V28="-"),"",COUNTIFS($V$2:$V$1001,"&lt;&gt;-",$U$2:$U$1001,"&gt;"&amp;U28)+1)</f>
        <v/>
      </c>
    </row>
    <row r="29">
      <c r="H29" s="8" t="n"/>
      <c r="R29" s="9">
        <f>IF(A29="","",IF(H29="","never",DATEDIF(H29,Scoring!$B$2,"m")))</f>
        <v/>
      </c>
      <c r="S29" s="9">
        <f>IF(A29="","",IF(L29="Y","None",IF(AND(E29&lt;&gt;"",J29="Y"),"Text",IF(AND(D29&lt;&gt;"",I29&lt;&gt;"Y"),"Email",IF(AND(E29&lt;&gt;"",K29="N"),"Call","None")))))</f>
        <v/>
      </c>
      <c r="T29" s="9">
        <f>IF(A29="","",IF(S29="None","Suppressed",IF(AND(H29&lt;&gt;"",R29&lt;Scoring!$B$16),"Recently active",IF(F29="past-client","Past client",IF(F29="sphere","Sphere",IF(F29="lead","Dormant lead","Needs review"))))))</f>
        <v/>
      </c>
      <c r="U29" s="9">
        <f>IF(A29="","",IF(OR(T29="Suppressed",T29="Recently active"),0,IF(F29="past-client",Scoring!$B$3,IF(F29="sphere",Scoring!$B$4,IF(F29="lead",Scoring!$B$5,0)))+MAX(1,MIN(3,N(G29)))*Scoring!$B$6+IF(H29="",Scoring!$B$10,IF(R29&lt;24,Scoring!$B$7,IF(R29&lt;60,Scoring!$B$8,Scoring!$B$9)))+IF(M29="Y",Scoring!$B$11,0)+IF(N(N29)&gt;=7,Scoring!$B$12,IF(N(N29)&gt;=4,Scoring!$B$13,0))))</f>
        <v/>
      </c>
      <c r="V29" s="9">
        <f>IF(A29="","",IF(OR(T29="Suppressed",T29="Recently active"),"-",IF(U29&gt;=Scoring!$B$14,"A",IF(U29&gt;=Scoring!$B$15,"B","C"))))</f>
        <v/>
      </c>
      <c r="W29" s="9">
        <f>IF(OR(A29="",V29="-"),"",COUNTIFS($V$2:$V$1001,"&lt;&gt;-",$U$2:$U$1001,"&gt;"&amp;U29)+1)</f>
        <v/>
      </c>
    </row>
    <row r="30">
      <c r="H30" s="8" t="n"/>
      <c r="R30" s="9">
        <f>IF(A30="","",IF(H30="","never",DATEDIF(H30,Scoring!$B$2,"m")))</f>
        <v/>
      </c>
      <c r="S30" s="9">
        <f>IF(A30="","",IF(L30="Y","None",IF(AND(E30&lt;&gt;"",J30="Y"),"Text",IF(AND(D30&lt;&gt;"",I30&lt;&gt;"Y"),"Email",IF(AND(E30&lt;&gt;"",K30="N"),"Call","None")))))</f>
        <v/>
      </c>
      <c r="T30" s="9">
        <f>IF(A30="","",IF(S30="None","Suppressed",IF(AND(H30&lt;&gt;"",R30&lt;Scoring!$B$16),"Recently active",IF(F30="past-client","Past client",IF(F30="sphere","Sphere",IF(F30="lead","Dormant lead","Needs review"))))))</f>
        <v/>
      </c>
      <c r="U30" s="9">
        <f>IF(A30="","",IF(OR(T30="Suppressed",T30="Recently active"),0,IF(F30="past-client",Scoring!$B$3,IF(F30="sphere",Scoring!$B$4,IF(F30="lead",Scoring!$B$5,0)))+MAX(1,MIN(3,N(G30)))*Scoring!$B$6+IF(H30="",Scoring!$B$10,IF(R30&lt;24,Scoring!$B$7,IF(R30&lt;60,Scoring!$B$8,Scoring!$B$9)))+IF(M30="Y",Scoring!$B$11,0)+IF(N(N30)&gt;=7,Scoring!$B$12,IF(N(N30)&gt;=4,Scoring!$B$13,0))))</f>
        <v/>
      </c>
      <c r="V30" s="9">
        <f>IF(A30="","",IF(OR(T30="Suppressed",T30="Recently active"),"-",IF(U30&gt;=Scoring!$B$14,"A",IF(U30&gt;=Scoring!$B$15,"B","C"))))</f>
        <v/>
      </c>
      <c r="W30" s="9">
        <f>IF(OR(A30="",V30="-"),"",COUNTIFS($V$2:$V$1001,"&lt;&gt;-",$U$2:$U$1001,"&gt;"&amp;U30)+1)</f>
        <v/>
      </c>
    </row>
    <row r="31">
      <c r="H31" s="8" t="n"/>
      <c r="R31" s="9">
        <f>IF(A31="","",IF(H31="","never",DATEDIF(H31,Scoring!$B$2,"m")))</f>
        <v/>
      </c>
      <c r="S31" s="9">
        <f>IF(A31="","",IF(L31="Y","None",IF(AND(E31&lt;&gt;"",J31="Y"),"Text",IF(AND(D31&lt;&gt;"",I31&lt;&gt;"Y"),"Email",IF(AND(E31&lt;&gt;"",K31="N"),"Call","None")))))</f>
        <v/>
      </c>
      <c r="T31" s="9">
        <f>IF(A31="","",IF(S31="None","Suppressed",IF(AND(H31&lt;&gt;"",R31&lt;Scoring!$B$16),"Recently active",IF(F31="past-client","Past client",IF(F31="sphere","Sphere",IF(F31="lead","Dormant lead","Needs review"))))))</f>
        <v/>
      </c>
      <c r="U31" s="9">
        <f>IF(A31="","",IF(OR(T31="Suppressed",T31="Recently active"),0,IF(F31="past-client",Scoring!$B$3,IF(F31="sphere",Scoring!$B$4,IF(F31="lead",Scoring!$B$5,0)))+MAX(1,MIN(3,N(G31)))*Scoring!$B$6+IF(H31="",Scoring!$B$10,IF(R31&lt;24,Scoring!$B$7,IF(R31&lt;60,Scoring!$B$8,Scoring!$B$9)))+IF(M31="Y",Scoring!$B$11,0)+IF(N(N31)&gt;=7,Scoring!$B$12,IF(N(N31)&gt;=4,Scoring!$B$13,0))))</f>
        <v/>
      </c>
      <c r="V31" s="9">
        <f>IF(A31="","",IF(OR(T31="Suppressed",T31="Recently active"),"-",IF(U31&gt;=Scoring!$B$14,"A",IF(U31&gt;=Scoring!$B$15,"B","C"))))</f>
        <v/>
      </c>
      <c r="W31" s="9">
        <f>IF(OR(A31="",V31="-"),"",COUNTIFS($V$2:$V$1001,"&lt;&gt;-",$U$2:$U$1001,"&gt;"&amp;U31)+1)</f>
        <v/>
      </c>
    </row>
    <row r="32">
      <c r="H32" s="8" t="n"/>
      <c r="R32" s="9">
        <f>IF(A32="","",IF(H32="","never",DATEDIF(H32,Scoring!$B$2,"m")))</f>
        <v/>
      </c>
      <c r="S32" s="9">
        <f>IF(A32="","",IF(L32="Y","None",IF(AND(E32&lt;&gt;"",J32="Y"),"Text",IF(AND(D32&lt;&gt;"",I32&lt;&gt;"Y"),"Email",IF(AND(E32&lt;&gt;"",K32="N"),"Call","None")))))</f>
        <v/>
      </c>
      <c r="T32" s="9">
        <f>IF(A32="","",IF(S32="None","Suppressed",IF(AND(H32&lt;&gt;"",R32&lt;Scoring!$B$16),"Recently active",IF(F32="past-client","Past client",IF(F32="sphere","Sphere",IF(F32="lead","Dormant lead","Needs review"))))))</f>
        <v/>
      </c>
      <c r="U32" s="9">
        <f>IF(A32="","",IF(OR(T32="Suppressed",T32="Recently active"),0,IF(F32="past-client",Scoring!$B$3,IF(F32="sphere",Scoring!$B$4,IF(F32="lead",Scoring!$B$5,0)))+MAX(1,MIN(3,N(G32)))*Scoring!$B$6+IF(H32="",Scoring!$B$10,IF(R32&lt;24,Scoring!$B$7,IF(R32&lt;60,Scoring!$B$8,Scoring!$B$9)))+IF(M32="Y",Scoring!$B$11,0)+IF(N(N32)&gt;=7,Scoring!$B$12,IF(N(N32)&gt;=4,Scoring!$B$13,0))))</f>
        <v/>
      </c>
      <c r="V32" s="9">
        <f>IF(A32="","",IF(OR(T32="Suppressed",T32="Recently active"),"-",IF(U32&gt;=Scoring!$B$14,"A",IF(U32&gt;=Scoring!$B$15,"B","C"))))</f>
        <v/>
      </c>
      <c r="W32" s="9">
        <f>IF(OR(A32="",V32="-"),"",COUNTIFS($V$2:$V$1001,"&lt;&gt;-",$U$2:$U$1001,"&gt;"&amp;U32)+1)</f>
        <v/>
      </c>
    </row>
    <row r="33">
      <c r="H33" s="8" t="n"/>
      <c r="R33" s="9">
        <f>IF(A33="","",IF(H33="","never",DATEDIF(H33,Scoring!$B$2,"m")))</f>
        <v/>
      </c>
      <c r="S33" s="9">
        <f>IF(A33="","",IF(L33="Y","None",IF(AND(E33&lt;&gt;"",J33="Y"),"Text",IF(AND(D33&lt;&gt;"",I33&lt;&gt;"Y"),"Email",IF(AND(E33&lt;&gt;"",K33="N"),"Call","None")))))</f>
        <v/>
      </c>
      <c r="T33" s="9">
        <f>IF(A33="","",IF(S33="None","Suppressed",IF(AND(H33&lt;&gt;"",R33&lt;Scoring!$B$16),"Recently active",IF(F33="past-client","Past client",IF(F33="sphere","Sphere",IF(F33="lead","Dormant lead","Needs review"))))))</f>
        <v/>
      </c>
      <c r="U33" s="9">
        <f>IF(A33="","",IF(OR(T33="Suppressed",T33="Recently active"),0,IF(F33="past-client",Scoring!$B$3,IF(F33="sphere",Scoring!$B$4,IF(F33="lead",Scoring!$B$5,0)))+MAX(1,MIN(3,N(G33)))*Scoring!$B$6+IF(H33="",Scoring!$B$10,IF(R33&lt;24,Scoring!$B$7,IF(R33&lt;60,Scoring!$B$8,Scoring!$B$9)))+IF(M33="Y",Scoring!$B$11,0)+IF(N(N33)&gt;=7,Scoring!$B$12,IF(N(N33)&gt;=4,Scoring!$B$13,0))))</f>
        <v/>
      </c>
      <c r="V33" s="9">
        <f>IF(A33="","",IF(OR(T33="Suppressed",T33="Recently active"),"-",IF(U33&gt;=Scoring!$B$14,"A",IF(U33&gt;=Scoring!$B$15,"B","C"))))</f>
        <v/>
      </c>
      <c r="W33" s="9">
        <f>IF(OR(A33="",V33="-"),"",COUNTIFS($V$2:$V$1001,"&lt;&gt;-",$U$2:$U$1001,"&gt;"&amp;U33)+1)</f>
        <v/>
      </c>
    </row>
    <row r="34">
      <c r="H34" s="8" t="n"/>
      <c r="R34" s="9">
        <f>IF(A34="","",IF(H34="","never",DATEDIF(H34,Scoring!$B$2,"m")))</f>
        <v/>
      </c>
      <c r="S34" s="9">
        <f>IF(A34="","",IF(L34="Y","None",IF(AND(E34&lt;&gt;"",J34="Y"),"Text",IF(AND(D34&lt;&gt;"",I34&lt;&gt;"Y"),"Email",IF(AND(E34&lt;&gt;"",K34="N"),"Call","None")))))</f>
        <v/>
      </c>
      <c r="T34" s="9">
        <f>IF(A34="","",IF(S34="None","Suppressed",IF(AND(H34&lt;&gt;"",R34&lt;Scoring!$B$16),"Recently active",IF(F34="past-client","Past client",IF(F34="sphere","Sphere",IF(F34="lead","Dormant lead","Needs review"))))))</f>
        <v/>
      </c>
      <c r="U34" s="9">
        <f>IF(A34="","",IF(OR(T34="Suppressed",T34="Recently active"),0,IF(F34="past-client",Scoring!$B$3,IF(F34="sphere",Scoring!$B$4,IF(F34="lead",Scoring!$B$5,0)))+MAX(1,MIN(3,N(G34)))*Scoring!$B$6+IF(H34="",Scoring!$B$10,IF(R34&lt;24,Scoring!$B$7,IF(R34&lt;60,Scoring!$B$8,Scoring!$B$9)))+IF(M34="Y",Scoring!$B$11,0)+IF(N(N34)&gt;=7,Scoring!$B$12,IF(N(N34)&gt;=4,Scoring!$B$13,0))))</f>
        <v/>
      </c>
      <c r="V34" s="9">
        <f>IF(A34="","",IF(OR(T34="Suppressed",T34="Recently active"),"-",IF(U34&gt;=Scoring!$B$14,"A",IF(U34&gt;=Scoring!$B$15,"B","C"))))</f>
        <v/>
      </c>
      <c r="W34" s="9">
        <f>IF(OR(A34="",V34="-"),"",COUNTIFS($V$2:$V$1001,"&lt;&gt;-",$U$2:$U$1001,"&gt;"&amp;U34)+1)</f>
        <v/>
      </c>
    </row>
    <row r="35">
      <c r="H35" s="8" t="n"/>
      <c r="R35" s="9">
        <f>IF(A35="","",IF(H35="","never",DATEDIF(H35,Scoring!$B$2,"m")))</f>
        <v/>
      </c>
      <c r="S35" s="9">
        <f>IF(A35="","",IF(L35="Y","None",IF(AND(E35&lt;&gt;"",J35="Y"),"Text",IF(AND(D35&lt;&gt;"",I35&lt;&gt;"Y"),"Email",IF(AND(E35&lt;&gt;"",K35="N"),"Call","None")))))</f>
        <v/>
      </c>
      <c r="T35" s="9">
        <f>IF(A35="","",IF(S35="None","Suppressed",IF(AND(H35&lt;&gt;"",R35&lt;Scoring!$B$16),"Recently active",IF(F35="past-client","Past client",IF(F35="sphere","Sphere",IF(F35="lead","Dormant lead","Needs review"))))))</f>
        <v/>
      </c>
      <c r="U35" s="9">
        <f>IF(A35="","",IF(OR(T35="Suppressed",T35="Recently active"),0,IF(F35="past-client",Scoring!$B$3,IF(F35="sphere",Scoring!$B$4,IF(F35="lead",Scoring!$B$5,0)))+MAX(1,MIN(3,N(G35)))*Scoring!$B$6+IF(H35="",Scoring!$B$10,IF(R35&lt;24,Scoring!$B$7,IF(R35&lt;60,Scoring!$B$8,Scoring!$B$9)))+IF(M35="Y",Scoring!$B$11,0)+IF(N(N35)&gt;=7,Scoring!$B$12,IF(N(N35)&gt;=4,Scoring!$B$13,0))))</f>
        <v/>
      </c>
      <c r="V35" s="9">
        <f>IF(A35="","",IF(OR(T35="Suppressed",T35="Recently active"),"-",IF(U35&gt;=Scoring!$B$14,"A",IF(U35&gt;=Scoring!$B$15,"B","C"))))</f>
        <v/>
      </c>
      <c r="W35" s="9">
        <f>IF(OR(A35="",V35="-"),"",COUNTIFS($V$2:$V$1001,"&lt;&gt;-",$U$2:$U$1001,"&gt;"&amp;U35)+1)</f>
        <v/>
      </c>
    </row>
    <row r="36">
      <c r="H36" s="8" t="n"/>
      <c r="R36" s="9">
        <f>IF(A36="","",IF(H36="","never",DATEDIF(H36,Scoring!$B$2,"m")))</f>
        <v/>
      </c>
      <c r="S36" s="9">
        <f>IF(A36="","",IF(L36="Y","None",IF(AND(E36&lt;&gt;"",J36="Y"),"Text",IF(AND(D36&lt;&gt;"",I36&lt;&gt;"Y"),"Email",IF(AND(E36&lt;&gt;"",K36="N"),"Call","None")))))</f>
        <v/>
      </c>
      <c r="T36" s="9">
        <f>IF(A36="","",IF(S36="None","Suppressed",IF(AND(H36&lt;&gt;"",R36&lt;Scoring!$B$16),"Recently active",IF(F36="past-client","Past client",IF(F36="sphere","Sphere",IF(F36="lead","Dormant lead","Needs review"))))))</f>
        <v/>
      </c>
      <c r="U36" s="9">
        <f>IF(A36="","",IF(OR(T36="Suppressed",T36="Recently active"),0,IF(F36="past-client",Scoring!$B$3,IF(F36="sphere",Scoring!$B$4,IF(F36="lead",Scoring!$B$5,0)))+MAX(1,MIN(3,N(G36)))*Scoring!$B$6+IF(H36="",Scoring!$B$10,IF(R36&lt;24,Scoring!$B$7,IF(R36&lt;60,Scoring!$B$8,Scoring!$B$9)))+IF(M36="Y",Scoring!$B$11,0)+IF(N(N36)&gt;=7,Scoring!$B$12,IF(N(N36)&gt;=4,Scoring!$B$13,0))))</f>
        <v/>
      </c>
      <c r="V36" s="9">
        <f>IF(A36="","",IF(OR(T36="Suppressed",T36="Recently active"),"-",IF(U36&gt;=Scoring!$B$14,"A",IF(U36&gt;=Scoring!$B$15,"B","C"))))</f>
        <v/>
      </c>
      <c r="W36" s="9">
        <f>IF(OR(A36="",V36="-"),"",COUNTIFS($V$2:$V$1001,"&lt;&gt;-",$U$2:$U$1001,"&gt;"&amp;U36)+1)</f>
        <v/>
      </c>
    </row>
    <row r="37">
      <c r="H37" s="8" t="n"/>
      <c r="R37" s="9">
        <f>IF(A37="","",IF(H37="","never",DATEDIF(H37,Scoring!$B$2,"m")))</f>
        <v/>
      </c>
      <c r="S37" s="9">
        <f>IF(A37="","",IF(L37="Y","None",IF(AND(E37&lt;&gt;"",J37="Y"),"Text",IF(AND(D37&lt;&gt;"",I37&lt;&gt;"Y"),"Email",IF(AND(E37&lt;&gt;"",K37="N"),"Call","None")))))</f>
        <v/>
      </c>
      <c r="T37" s="9">
        <f>IF(A37="","",IF(S37="None","Suppressed",IF(AND(H37&lt;&gt;"",R37&lt;Scoring!$B$16),"Recently active",IF(F37="past-client","Past client",IF(F37="sphere","Sphere",IF(F37="lead","Dormant lead","Needs review"))))))</f>
        <v/>
      </c>
      <c r="U37" s="9">
        <f>IF(A37="","",IF(OR(T37="Suppressed",T37="Recently active"),0,IF(F37="past-client",Scoring!$B$3,IF(F37="sphere",Scoring!$B$4,IF(F37="lead",Scoring!$B$5,0)))+MAX(1,MIN(3,N(G37)))*Scoring!$B$6+IF(H37="",Scoring!$B$10,IF(R37&lt;24,Scoring!$B$7,IF(R37&lt;60,Scoring!$B$8,Scoring!$B$9)))+IF(M37="Y",Scoring!$B$11,0)+IF(N(N37)&gt;=7,Scoring!$B$12,IF(N(N37)&gt;=4,Scoring!$B$13,0))))</f>
        <v/>
      </c>
      <c r="V37" s="9">
        <f>IF(A37="","",IF(OR(T37="Suppressed",T37="Recently active"),"-",IF(U37&gt;=Scoring!$B$14,"A",IF(U37&gt;=Scoring!$B$15,"B","C"))))</f>
        <v/>
      </c>
      <c r="W37" s="9">
        <f>IF(OR(A37="",V37="-"),"",COUNTIFS($V$2:$V$1001,"&lt;&gt;-",$U$2:$U$1001,"&gt;"&amp;U37)+1)</f>
        <v/>
      </c>
    </row>
    <row r="38">
      <c r="H38" s="8" t="n"/>
      <c r="R38" s="9">
        <f>IF(A38="","",IF(H38="","never",DATEDIF(H38,Scoring!$B$2,"m")))</f>
        <v/>
      </c>
      <c r="S38" s="9">
        <f>IF(A38="","",IF(L38="Y","None",IF(AND(E38&lt;&gt;"",J38="Y"),"Text",IF(AND(D38&lt;&gt;"",I38&lt;&gt;"Y"),"Email",IF(AND(E38&lt;&gt;"",K38="N"),"Call","None")))))</f>
        <v/>
      </c>
      <c r="T38" s="9">
        <f>IF(A38="","",IF(S38="None","Suppressed",IF(AND(H38&lt;&gt;"",R38&lt;Scoring!$B$16),"Recently active",IF(F38="past-client","Past client",IF(F38="sphere","Sphere",IF(F38="lead","Dormant lead","Needs review"))))))</f>
        <v/>
      </c>
      <c r="U38" s="9">
        <f>IF(A38="","",IF(OR(T38="Suppressed",T38="Recently active"),0,IF(F38="past-client",Scoring!$B$3,IF(F38="sphere",Scoring!$B$4,IF(F38="lead",Scoring!$B$5,0)))+MAX(1,MIN(3,N(G38)))*Scoring!$B$6+IF(H38="",Scoring!$B$10,IF(R38&lt;24,Scoring!$B$7,IF(R38&lt;60,Scoring!$B$8,Scoring!$B$9)))+IF(M38="Y",Scoring!$B$11,0)+IF(N(N38)&gt;=7,Scoring!$B$12,IF(N(N38)&gt;=4,Scoring!$B$13,0))))</f>
        <v/>
      </c>
      <c r="V38" s="9">
        <f>IF(A38="","",IF(OR(T38="Suppressed",T38="Recently active"),"-",IF(U38&gt;=Scoring!$B$14,"A",IF(U38&gt;=Scoring!$B$15,"B","C"))))</f>
        <v/>
      </c>
      <c r="W38" s="9">
        <f>IF(OR(A38="",V38="-"),"",COUNTIFS($V$2:$V$1001,"&lt;&gt;-",$U$2:$U$1001,"&gt;"&amp;U38)+1)</f>
        <v/>
      </c>
    </row>
    <row r="39">
      <c r="H39" s="8" t="n"/>
      <c r="R39" s="9">
        <f>IF(A39="","",IF(H39="","never",DATEDIF(H39,Scoring!$B$2,"m")))</f>
        <v/>
      </c>
      <c r="S39" s="9">
        <f>IF(A39="","",IF(L39="Y","None",IF(AND(E39&lt;&gt;"",J39="Y"),"Text",IF(AND(D39&lt;&gt;"",I39&lt;&gt;"Y"),"Email",IF(AND(E39&lt;&gt;"",K39="N"),"Call","None")))))</f>
        <v/>
      </c>
      <c r="T39" s="9">
        <f>IF(A39="","",IF(S39="None","Suppressed",IF(AND(H39&lt;&gt;"",R39&lt;Scoring!$B$16),"Recently active",IF(F39="past-client","Past client",IF(F39="sphere","Sphere",IF(F39="lead","Dormant lead","Needs review"))))))</f>
        <v/>
      </c>
      <c r="U39" s="9">
        <f>IF(A39="","",IF(OR(T39="Suppressed",T39="Recently active"),0,IF(F39="past-client",Scoring!$B$3,IF(F39="sphere",Scoring!$B$4,IF(F39="lead",Scoring!$B$5,0)))+MAX(1,MIN(3,N(G39)))*Scoring!$B$6+IF(H39="",Scoring!$B$10,IF(R39&lt;24,Scoring!$B$7,IF(R39&lt;60,Scoring!$B$8,Scoring!$B$9)))+IF(M39="Y",Scoring!$B$11,0)+IF(N(N39)&gt;=7,Scoring!$B$12,IF(N(N39)&gt;=4,Scoring!$B$13,0))))</f>
        <v/>
      </c>
      <c r="V39" s="9">
        <f>IF(A39="","",IF(OR(T39="Suppressed",T39="Recently active"),"-",IF(U39&gt;=Scoring!$B$14,"A",IF(U39&gt;=Scoring!$B$15,"B","C"))))</f>
        <v/>
      </c>
      <c r="W39" s="9">
        <f>IF(OR(A39="",V39="-"),"",COUNTIFS($V$2:$V$1001,"&lt;&gt;-",$U$2:$U$1001,"&gt;"&amp;U39)+1)</f>
        <v/>
      </c>
    </row>
    <row r="40">
      <c r="H40" s="8" t="n"/>
      <c r="R40" s="9">
        <f>IF(A40="","",IF(H40="","never",DATEDIF(H40,Scoring!$B$2,"m")))</f>
        <v/>
      </c>
      <c r="S40" s="9">
        <f>IF(A40="","",IF(L40="Y","None",IF(AND(E40&lt;&gt;"",J40="Y"),"Text",IF(AND(D40&lt;&gt;"",I40&lt;&gt;"Y"),"Email",IF(AND(E40&lt;&gt;"",K40="N"),"Call","None")))))</f>
        <v/>
      </c>
      <c r="T40" s="9">
        <f>IF(A40="","",IF(S40="None","Suppressed",IF(AND(H40&lt;&gt;"",R40&lt;Scoring!$B$16),"Recently active",IF(F40="past-client","Past client",IF(F40="sphere","Sphere",IF(F40="lead","Dormant lead","Needs review"))))))</f>
        <v/>
      </c>
      <c r="U40" s="9">
        <f>IF(A40="","",IF(OR(T40="Suppressed",T40="Recently active"),0,IF(F40="past-client",Scoring!$B$3,IF(F40="sphere",Scoring!$B$4,IF(F40="lead",Scoring!$B$5,0)))+MAX(1,MIN(3,N(G40)))*Scoring!$B$6+IF(H40="",Scoring!$B$10,IF(R40&lt;24,Scoring!$B$7,IF(R40&lt;60,Scoring!$B$8,Scoring!$B$9)))+IF(M40="Y",Scoring!$B$11,0)+IF(N(N40)&gt;=7,Scoring!$B$12,IF(N(N40)&gt;=4,Scoring!$B$13,0))))</f>
        <v/>
      </c>
      <c r="V40" s="9">
        <f>IF(A40="","",IF(OR(T40="Suppressed",T40="Recently active"),"-",IF(U40&gt;=Scoring!$B$14,"A",IF(U40&gt;=Scoring!$B$15,"B","C"))))</f>
        <v/>
      </c>
      <c r="W40" s="9">
        <f>IF(OR(A40="",V40="-"),"",COUNTIFS($V$2:$V$1001,"&lt;&gt;-",$U$2:$U$1001,"&gt;"&amp;U40)+1)</f>
        <v/>
      </c>
    </row>
    <row r="41">
      <c r="H41" s="8" t="n"/>
      <c r="R41" s="9">
        <f>IF(A41="","",IF(H41="","never",DATEDIF(H41,Scoring!$B$2,"m")))</f>
        <v/>
      </c>
      <c r="S41" s="9">
        <f>IF(A41="","",IF(L41="Y","None",IF(AND(E41&lt;&gt;"",J41="Y"),"Text",IF(AND(D41&lt;&gt;"",I41&lt;&gt;"Y"),"Email",IF(AND(E41&lt;&gt;"",K41="N"),"Call","None")))))</f>
        <v/>
      </c>
      <c r="T41" s="9">
        <f>IF(A41="","",IF(S41="None","Suppressed",IF(AND(H41&lt;&gt;"",R41&lt;Scoring!$B$16),"Recently active",IF(F41="past-client","Past client",IF(F41="sphere","Sphere",IF(F41="lead","Dormant lead","Needs review"))))))</f>
        <v/>
      </c>
      <c r="U41" s="9">
        <f>IF(A41="","",IF(OR(T41="Suppressed",T41="Recently active"),0,IF(F41="past-client",Scoring!$B$3,IF(F41="sphere",Scoring!$B$4,IF(F41="lead",Scoring!$B$5,0)))+MAX(1,MIN(3,N(G41)))*Scoring!$B$6+IF(H41="",Scoring!$B$10,IF(R41&lt;24,Scoring!$B$7,IF(R41&lt;60,Scoring!$B$8,Scoring!$B$9)))+IF(M41="Y",Scoring!$B$11,0)+IF(N(N41)&gt;=7,Scoring!$B$12,IF(N(N41)&gt;=4,Scoring!$B$13,0))))</f>
        <v/>
      </c>
      <c r="V41" s="9">
        <f>IF(A41="","",IF(OR(T41="Suppressed",T41="Recently active"),"-",IF(U41&gt;=Scoring!$B$14,"A",IF(U41&gt;=Scoring!$B$15,"B","C"))))</f>
        <v/>
      </c>
      <c r="W41" s="9">
        <f>IF(OR(A41="",V41="-"),"",COUNTIFS($V$2:$V$1001,"&lt;&gt;-",$U$2:$U$1001,"&gt;"&amp;U41)+1)</f>
        <v/>
      </c>
    </row>
    <row r="42">
      <c r="H42" s="8" t="n"/>
      <c r="R42" s="9">
        <f>IF(A42="","",IF(H42="","never",DATEDIF(H42,Scoring!$B$2,"m")))</f>
        <v/>
      </c>
      <c r="S42" s="9">
        <f>IF(A42="","",IF(L42="Y","None",IF(AND(E42&lt;&gt;"",J42="Y"),"Text",IF(AND(D42&lt;&gt;"",I42&lt;&gt;"Y"),"Email",IF(AND(E42&lt;&gt;"",K42="N"),"Call","None")))))</f>
        <v/>
      </c>
      <c r="T42" s="9">
        <f>IF(A42="","",IF(S42="None","Suppressed",IF(AND(H42&lt;&gt;"",R42&lt;Scoring!$B$16),"Recently active",IF(F42="past-client","Past client",IF(F42="sphere","Sphere",IF(F42="lead","Dormant lead","Needs review"))))))</f>
        <v/>
      </c>
      <c r="U42" s="9">
        <f>IF(A42="","",IF(OR(T42="Suppressed",T42="Recently active"),0,IF(F42="past-client",Scoring!$B$3,IF(F42="sphere",Scoring!$B$4,IF(F42="lead",Scoring!$B$5,0)))+MAX(1,MIN(3,N(G42)))*Scoring!$B$6+IF(H42="",Scoring!$B$10,IF(R42&lt;24,Scoring!$B$7,IF(R42&lt;60,Scoring!$B$8,Scoring!$B$9)))+IF(M42="Y",Scoring!$B$11,0)+IF(N(N42)&gt;=7,Scoring!$B$12,IF(N(N42)&gt;=4,Scoring!$B$13,0))))</f>
        <v/>
      </c>
      <c r="V42" s="9">
        <f>IF(A42="","",IF(OR(T42="Suppressed",T42="Recently active"),"-",IF(U42&gt;=Scoring!$B$14,"A",IF(U42&gt;=Scoring!$B$15,"B","C"))))</f>
        <v/>
      </c>
      <c r="W42" s="9">
        <f>IF(OR(A42="",V42="-"),"",COUNTIFS($V$2:$V$1001,"&lt;&gt;-",$U$2:$U$1001,"&gt;"&amp;U42)+1)</f>
        <v/>
      </c>
    </row>
    <row r="43">
      <c r="H43" s="8" t="n"/>
      <c r="R43" s="9">
        <f>IF(A43="","",IF(H43="","never",DATEDIF(H43,Scoring!$B$2,"m")))</f>
        <v/>
      </c>
      <c r="S43" s="9">
        <f>IF(A43="","",IF(L43="Y","None",IF(AND(E43&lt;&gt;"",J43="Y"),"Text",IF(AND(D43&lt;&gt;"",I43&lt;&gt;"Y"),"Email",IF(AND(E43&lt;&gt;"",K43="N"),"Call","None")))))</f>
        <v/>
      </c>
      <c r="T43" s="9">
        <f>IF(A43="","",IF(S43="None","Suppressed",IF(AND(H43&lt;&gt;"",R43&lt;Scoring!$B$16),"Recently active",IF(F43="past-client","Past client",IF(F43="sphere","Sphere",IF(F43="lead","Dormant lead","Needs review"))))))</f>
        <v/>
      </c>
      <c r="U43" s="9">
        <f>IF(A43="","",IF(OR(T43="Suppressed",T43="Recently active"),0,IF(F43="past-client",Scoring!$B$3,IF(F43="sphere",Scoring!$B$4,IF(F43="lead",Scoring!$B$5,0)))+MAX(1,MIN(3,N(G43)))*Scoring!$B$6+IF(H43="",Scoring!$B$10,IF(R43&lt;24,Scoring!$B$7,IF(R43&lt;60,Scoring!$B$8,Scoring!$B$9)))+IF(M43="Y",Scoring!$B$11,0)+IF(N(N43)&gt;=7,Scoring!$B$12,IF(N(N43)&gt;=4,Scoring!$B$13,0))))</f>
        <v/>
      </c>
      <c r="V43" s="9">
        <f>IF(A43="","",IF(OR(T43="Suppressed",T43="Recently active"),"-",IF(U43&gt;=Scoring!$B$14,"A",IF(U43&gt;=Scoring!$B$15,"B","C"))))</f>
        <v/>
      </c>
      <c r="W43" s="9">
        <f>IF(OR(A43="",V43="-"),"",COUNTIFS($V$2:$V$1001,"&lt;&gt;-",$U$2:$U$1001,"&gt;"&amp;U43)+1)</f>
        <v/>
      </c>
    </row>
    <row r="44">
      <c r="H44" s="8" t="n"/>
      <c r="R44" s="9">
        <f>IF(A44="","",IF(H44="","never",DATEDIF(H44,Scoring!$B$2,"m")))</f>
        <v/>
      </c>
      <c r="S44" s="9">
        <f>IF(A44="","",IF(L44="Y","None",IF(AND(E44&lt;&gt;"",J44="Y"),"Text",IF(AND(D44&lt;&gt;"",I44&lt;&gt;"Y"),"Email",IF(AND(E44&lt;&gt;"",K44="N"),"Call","None")))))</f>
        <v/>
      </c>
      <c r="T44" s="9">
        <f>IF(A44="","",IF(S44="None","Suppressed",IF(AND(H44&lt;&gt;"",R44&lt;Scoring!$B$16),"Recently active",IF(F44="past-client","Past client",IF(F44="sphere","Sphere",IF(F44="lead","Dormant lead","Needs review"))))))</f>
        <v/>
      </c>
      <c r="U44" s="9">
        <f>IF(A44="","",IF(OR(T44="Suppressed",T44="Recently active"),0,IF(F44="past-client",Scoring!$B$3,IF(F44="sphere",Scoring!$B$4,IF(F44="lead",Scoring!$B$5,0)))+MAX(1,MIN(3,N(G44)))*Scoring!$B$6+IF(H44="",Scoring!$B$10,IF(R44&lt;24,Scoring!$B$7,IF(R44&lt;60,Scoring!$B$8,Scoring!$B$9)))+IF(M44="Y",Scoring!$B$11,0)+IF(N(N44)&gt;=7,Scoring!$B$12,IF(N(N44)&gt;=4,Scoring!$B$13,0))))</f>
        <v/>
      </c>
      <c r="V44" s="9">
        <f>IF(A44="","",IF(OR(T44="Suppressed",T44="Recently active"),"-",IF(U44&gt;=Scoring!$B$14,"A",IF(U44&gt;=Scoring!$B$15,"B","C"))))</f>
        <v/>
      </c>
      <c r="W44" s="9">
        <f>IF(OR(A44="",V44="-"),"",COUNTIFS($V$2:$V$1001,"&lt;&gt;-",$U$2:$U$1001,"&gt;"&amp;U44)+1)</f>
        <v/>
      </c>
    </row>
    <row r="45">
      <c r="H45" s="8" t="n"/>
      <c r="R45" s="9">
        <f>IF(A45="","",IF(H45="","never",DATEDIF(H45,Scoring!$B$2,"m")))</f>
        <v/>
      </c>
      <c r="S45" s="9">
        <f>IF(A45="","",IF(L45="Y","None",IF(AND(E45&lt;&gt;"",J45="Y"),"Text",IF(AND(D45&lt;&gt;"",I45&lt;&gt;"Y"),"Email",IF(AND(E45&lt;&gt;"",K45="N"),"Call","None")))))</f>
        <v/>
      </c>
      <c r="T45" s="9">
        <f>IF(A45="","",IF(S45="None","Suppressed",IF(AND(H45&lt;&gt;"",R45&lt;Scoring!$B$16),"Recently active",IF(F45="past-client","Past client",IF(F45="sphere","Sphere",IF(F45="lead","Dormant lead","Needs review"))))))</f>
        <v/>
      </c>
      <c r="U45" s="9">
        <f>IF(A45="","",IF(OR(T45="Suppressed",T45="Recently active"),0,IF(F45="past-client",Scoring!$B$3,IF(F45="sphere",Scoring!$B$4,IF(F45="lead",Scoring!$B$5,0)))+MAX(1,MIN(3,N(G45)))*Scoring!$B$6+IF(H45="",Scoring!$B$10,IF(R45&lt;24,Scoring!$B$7,IF(R45&lt;60,Scoring!$B$8,Scoring!$B$9)))+IF(M45="Y",Scoring!$B$11,0)+IF(N(N45)&gt;=7,Scoring!$B$12,IF(N(N45)&gt;=4,Scoring!$B$13,0))))</f>
        <v/>
      </c>
      <c r="V45" s="9">
        <f>IF(A45="","",IF(OR(T45="Suppressed",T45="Recently active"),"-",IF(U45&gt;=Scoring!$B$14,"A",IF(U45&gt;=Scoring!$B$15,"B","C"))))</f>
        <v/>
      </c>
      <c r="W45" s="9">
        <f>IF(OR(A45="",V45="-"),"",COUNTIFS($V$2:$V$1001,"&lt;&gt;-",$U$2:$U$1001,"&gt;"&amp;U45)+1)</f>
        <v/>
      </c>
    </row>
    <row r="46">
      <c r="H46" s="8" t="n"/>
      <c r="R46" s="9">
        <f>IF(A46="","",IF(H46="","never",DATEDIF(H46,Scoring!$B$2,"m")))</f>
        <v/>
      </c>
      <c r="S46" s="9">
        <f>IF(A46="","",IF(L46="Y","None",IF(AND(E46&lt;&gt;"",J46="Y"),"Text",IF(AND(D46&lt;&gt;"",I46&lt;&gt;"Y"),"Email",IF(AND(E46&lt;&gt;"",K46="N"),"Call","None")))))</f>
        <v/>
      </c>
      <c r="T46" s="9">
        <f>IF(A46="","",IF(S46="None","Suppressed",IF(AND(H46&lt;&gt;"",R46&lt;Scoring!$B$16),"Recently active",IF(F46="past-client","Past client",IF(F46="sphere","Sphere",IF(F46="lead","Dormant lead","Needs review"))))))</f>
        <v/>
      </c>
      <c r="U46" s="9">
        <f>IF(A46="","",IF(OR(T46="Suppressed",T46="Recently active"),0,IF(F46="past-client",Scoring!$B$3,IF(F46="sphere",Scoring!$B$4,IF(F46="lead",Scoring!$B$5,0)))+MAX(1,MIN(3,N(G46)))*Scoring!$B$6+IF(H46="",Scoring!$B$10,IF(R46&lt;24,Scoring!$B$7,IF(R46&lt;60,Scoring!$B$8,Scoring!$B$9)))+IF(M46="Y",Scoring!$B$11,0)+IF(N(N46)&gt;=7,Scoring!$B$12,IF(N(N46)&gt;=4,Scoring!$B$13,0))))</f>
        <v/>
      </c>
      <c r="V46" s="9">
        <f>IF(A46="","",IF(OR(T46="Suppressed",T46="Recently active"),"-",IF(U46&gt;=Scoring!$B$14,"A",IF(U46&gt;=Scoring!$B$15,"B","C"))))</f>
        <v/>
      </c>
      <c r="W46" s="9">
        <f>IF(OR(A46="",V46="-"),"",COUNTIFS($V$2:$V$1001,"&lt;&gt;-",$U$2:$U$1001,"&gt;"&amp;U46)+1)</f>
        <v/>
      </c>
    </row>
    <row r="47">
      <c r="H47" s="8" t="n"/>
      <c r="R47" s="9">
        <f>IF(A47="","",IF(H47="","never",DATEDIF(H47,Scoring!$B$2,"m")))</f>
        <v/>
      </c>
      <c r="S47" s="9">
        <f>IF(A47="","",IF(L47="Y","None",IF(AND(E47&lt;&gt;"",J47="Y"),"Text",IF(AND(D47&lt;&gt;"",I47&lt;&gt;"Y"),"Email",IF(AND(E47&lt;&gt;"",K47="N"),"Call","None")))))</f>
        <v/>
      </c>
      <c r="T47" s="9">
        <f>IF(A47="","",IF(S47="None","Suppressed",IF(AND(H47&lt;&gt;"",R47&lt;Scoring!$B$16),"Recently active",IF(F47="past-client","Past client",IF(F47="sphere","Sphere",IF(F47="lead","Dormant lead","Needs review"))))))</f>
        <v/>
      </c>
      <c r="U47" s="9">
        <f>IF(A47="","",IF(OR(T47="Suppressed",T47="Recently active"),0,IF(F47="past-client",Scoring!$B$3,IF(F47="sphere",Scoring!$B$4,IF(F47="lead",Scoring!$B$5,0)))+MAX(1,MIN(3,N(G47)))*Scoring!$B$6+IF(H47="",Scoring!$B$10,IF(R47&lt;24,Scoring!$B$7,IF(R47&lt;60,Scoring!$B$8,Scoring!$B$9)))+IF(M47="Y",Scoring!$B$11,0)+IF(N(N47)&gt;=7,Scoring!$B$12,IF(N(N47)&gt;=4,Scoring!$B$13,0))))</f>
        <v/>
      </c>
      <c r="V47" s="9">
        <f>IF(A47="","",IF(OR(T47="Suppressed",T47="Recently active"),"-",IF(U47&gt;=Scoring!$B$14,"A",IF(U47&gt;=Scoring!$B$15,"B","C"))))</f>
        <v/>
      </c>
      <c r="W47" s="9">
        <f>IF(OR(A47="",V47="-"),"",COUNTIFS($V$2:$V$1001,"&lt;&gt;-",$U$2:$U$1001,"&gt;"&amp;U47)+1)</f>
        <v/>
      </c>
    </row>
    <row r="48">
      <c r="H48" s="8" t="n"/>
      <c r="R48" s="9">
        <f>IF(A48="","",IF(H48="","never",DATEDIF(H48,Scoring!$B$2,"m")))</f>
        <v/>
      </c>
      <c r="S48" s="9">
        <f>IF(A48="","",IF(L48="Y","None",IF(AND(E48&lt;&gt;"",J48="Y"),"Text",IF(AND(D48&lt;&gt;"",I48&lt;&gt;"Y"),"Email",IF(AND(E48&lt;&gt;"",K48="N"),"Call","None")))))</f>
        <v/>
      </c>
      <c r="T48" s="9">
        <f>IF(A48="","",IF(S48="None","Suppressed",IF(AND(H48&lt;&gt;"",R48&lt;Scoring!$B$16),"Recently active",IF(F48="past-client","Past client",IF(F48="sphere","Sphere",IF(F48="lead","Dormant lead","Needs review"))))))</f>
        <v/>
      </c>
      <c r="U48" s="9">
        <f>IF(A48="","",IF(OR(T48="Suppressed",T48="Recently active"),0,IF(F48="past-client",Scoring!$B$3,IF(F48="sphere",Scoring!$B$4,IF(F48="lead",Scoring!$B$5,0)))+MAX(1,MIN(3,N(G48)))*Scoring!$B$6+IF(H48="",Scoring!$B$10,IF(R48&lt;24,Scoring!$B$7,IF(R48&lt;60,Scoring!$B$8,Scoring!$B$9)))+IF(M48="Y",Scoring!$B$11,0)+IF(N(N48)&gt;=7,Scoring!$B$12,IF(N(N48)&gt;=4,Scoring!$B$13,0))))</f>
        <v/>
      </c>
      <c r="V48" s="9">
        <f>IF(A48="","",IF(OR(T48="Suppressed",T48="Recently active"),"-",IF(U48&gt;=Scoring!$B$14,"A",IF(U48&gt;=Scoring!$B$15,"B","C"))))</f>
        <v/>
      </c>
      <c r="W48" s="9">
        <f>IF(OR(A48="",V48="-"),"",COUNTIFS($V$2:$V$1001,"&lt;&gt;-",$U$2:$U$1001,"&gt;"&amp;U48)+1)</f>
        <v/>
      </c>
    </row>
    <row r="49">
      <c r="H49" s="8" t="n"/>
      <c r="R49" s="9">
        <f>IF(A49="","",IF(H49="","never",DATEDIF(H49,Scoring!$B$2,"m")))</f>
        <v/>
      </c>
      <c r="S49" s="9">
        <f>IF(A49="","",IF(L49="Y","None",IF(AND(E49&lt;&gt;"",J49="Y"),"Text",IF(AND(D49&lt;&gt;"",I49&lt;&gt;"Y"),"Email",IF(AND(E49&lt;&gt;"",K49="N"),"Call","None")))))</f>
        <v/>
      </c>
      <c r="T49" s="9">
        <f>IF(A49="","",IF(S49="None","Suppressed",IF(AND(H49&lt;&gt;"",R49&lt;Scoring!$B$16),"Recently active",IF(F49="past-client","Past client",IF(F49="sphere","Sphere",IF(F49="lead","Dormant lead","Needs review"))))))</f>
        <v/>
      </c>
      <c r="U49" s="9">
        <f>IF(A49="","",IF(OR(T49="Suppressed",T49="Recently active"),0,IF(F49="past-client",Scoring!$B$3,IF(F49="sphere",Scoring!$B$4,IF(F49="lead",Scoring!$B$5,0)))+MAX(1,MIN(3,N(G49)))*Scoring!$B$6+IF(H49="",Scoring!$B$10,IF(R49&lt;24,Scoring!$B$7,IF(R49&lt;60,Scoring!$B$8,Scoring!$B$9)))+IF(M49="Y",Scoring!$B$11,0)+IF(N(N49)&gt;=7,Scoring!$B$12,IF(N(N49)&gt;=4,Scoring!$B$13,0))))</f>
        <v/>
      </c>
      <c r="V49" s="9">
        <f>IF(A49="","",IF(OR(T49="Suppressed",T49="Recently active"),"-",IF(U49&gt;=Scoring!$B$14,"A",IF(U49&gt;=Scoring!$B$15,"B","C"))))</f>
        <v/>
      </c>
      <c r="W49" s="9">
        <f>IF(OR(A49="",V49="-"),"",COUNTIFS($V$2:$V$1001,"&lt;&gt;-",$U$2:$U$1001,"&gt;"&amp;U49)+1)</f>
        <v/>
      </c>
    </row>
    <row r="50">
      <c r="H50" s="8" t="n"/>
      <c r="R50" s="9">
        <f>IF(A50="","",IF(H50="","never",DATEDIF(H50,Scoring!$B$2,"m")))</f>
        <v/>
      </c>
      <c r="S50" s="9">
        <f>IF(A50="","",IF(L50="Y","None",IF(AND(E50&lt;&gt;"",J50="Y"),"Text",IF(AND(D50&lt;&gt;"",I50&lt;&gt;"Y"),"Email",IF(AND(E50&lt;&gt;"",K50="N"),"Call","None")))))</f>
        <v/>
      </c>
      <c r="T50" s="9">
        <f>IF(A50="","",IF(S50="None","Suppressed",IF(AND(H50&lt;&gt;"",R50&lt;Scoring!$B$16),"Recently active",IF(F50="past-client","Past client",IF(F50="sphere","Sphere",IF(F50="lead","Dormant lead","Needs review"))))))</f>
        <v/>
      </c>
      <c r="U50" s="9">
        <f>IF(A50="","",IF(OR(T50="Suppressed",T50="Recently active"),0,IF(F50="past-client",Scoring!$B$3,IF(F50="sphere",Scoring!$B$4,IF(F50="lead",Scoring!$B$5,0)))+MAX(1,MIN(3,N(G50)))*Scoring!$B$6+IF(H50="",Scoring!$B$10,IF(R50&lt;24,Scoring!$B$7,IF(R50&lt;60,Scoring!$B$8,Scoring!$B$9)))+IF(M50="Y",Scoring!$B$11,0)+IF(N(N50)&gt;=7,Scoring!$B$12,IF(N(N50)&gt;=4,Scoring!$B$13,0))))</f>
        <v/>
      </c>
      <c r="V50" s="9">
        <f>IF(A50="","",IF(OR(T50="Suppressed",T50="Recently active"),"-",IF(U50&gt;=Scoring!$B$14,"A",IF(U50&gt;=Scoring!$B$15,"B","C"))))</f>
        <v/>
      </c>
      <c r="W50" s="9">
        <f>IF(OR(A50="",V50="-"),"",COUNTIFS($V$2:$V$1001,"&lt;&gt;-",$U$2:$U$1001,"&gt;"&amp;U50)+1)</f>
        <v/>
      </c>
    </row>
    <row r="51">
      <c r="H51" s="8" t="n"/>
      <c r="R51" s="9">
        <f>IF(A51="","",IF(H51="","never",DATEDIF(H51,Scoring!$B$2,"m")))</f>
        <v/>
      </c>
      <c r="S51" s="9">
        <f>IF(A51="","",IF(L51="Y","None",IF(AND(E51&lt;&gt;"",J51="Y"),"Text",IF(AND(D51&lt;&gt;"",I51&lt;&gt;"Y"),"Email",IF(AND(E51&lt;&gt;"",K51="N"),"Call","None")))))</f>
        <v/>
      </c>
      <c r="T51" s="9">
        <f>IF(A51="","",IF(S51="None","Suppressed",IF(AND(H51&lt;&gt;"",R51&lt;Scoring!$B$16),"Recently active",IF(F51="past-client","Past client",IF(F51="sphere","Sphere",IF(F51="lead","Dormant lead","Needs review"))))))</f>
        <v/>
      </c>
      <c r="U51" s="9">
        <f>IF(A51="","",IF(OR(T51="Suppressed",T51="Recently active"),0,IF(F51="past-client",Scoring!$B$3,IF(F51="sphere",Scoring!$B$4,IF(F51="lead",Scoring!$B$5,0)))+MAX(1,MIN(3,N(G51)))*Scoring!$B$6+IF(H51="",Scoring!$B$10,IF(R51&lt;24,Scoring!$B$7,IF(R51&lt;60,Scoring!$B$8,Scoring!$B$9)))+IF(M51="Y",Scoring!$B$11,0)+IF(N(N51)&gt;=7,Scoring!$B$12,IF(N(N51)&gt;=4,Scoring!$B$13,0))))</f>
        <v/>
      </c>
      <c r="V51" s="9">
        <f>IF(A51="","",IF(OR(T51="Suppressed",T51="Recently active"),"-",IF(U51&gt;=Scoring!$B$14,"A",IF(U51&gt;=Scoring!$B$15,"B","C"))))</f>
        <v/>
      </c>
      <c r="W51" s="9">
        <f>IF(OR(A51="",V51="-"),"",COUNTIFS($V$2:$V$1001,"&lt;&gt;-",$U$2:$U$1001,"&gt;"&amp;U51)+1)</f>
        <v/>
      </c>
    </row>
    <row r="52">
      <c r="H52" s="8" t="n"/>
      <c r="R52" s="9">
        <f>IF(A52="","",IF(H52="","never",DATEDIF(H52,Scoring!$B$2,"m")))</f>
        <v/>
      </c>
      <c r="S52" s="9">
        <f>IF(A52="","",IF(L52="Y","None",IF(AND(E52&lt;&gt;"",J52="Y"),"Text",IF(AND(D52&lt;&gt;"",I52&lt;&gt;"Y"),"Email",IF(AND(E52&lt;&gt;"",K52="N"),"Call","None")))))</f>
        <v/>
      </c>
      <c r="T52" s="9">
        <f>IF(A52="","",IF(S52="None","Suppressed",IF(AND(H52&lt;&gt;"",R52&lt;Scoring!$B$16),"Recently active",IF(F52="past-client","Past client",IF(F52="sphere","Sphere",IF(F52="lead","Dormant lead","Needs review"))))))</f>
        <v/>
      </c>
      <c r="U52" s="9">
        <f>IF(A52="","",IF(OR(T52="Suppressed",T52="Recently active"),0,IF(F52="past-client",Scoring!$B$3,IF(F52="sphere",Scoring!$B$4,IF(F52="lead",Scoring!$B$5,0)))+MAX(1,MIN(3,N(G52)))*Scoring!$B$6+IF(H52="",Scoring!$B$10,IF(R52&lt;24,Scoring!$B$7,IF(R52&lt;60,Scoring!$B$8,Scoring!$B$9)))+IF(M52="Y",Scoring!$B$11,0)+IF(N(N52)&gt;=7,Scoring!$B$12,IF(N(N52)&gt;=4,Scoring!$B$13,0))))</f>
        <v/>
      </c>
      <c r="V52" s="9">
        <f>IF(A52="","",IF(OR(T52="Suppressed",T52="Recently active"),"-",IF(U52&gt;=Scoring!$B$14,"A",IF(U52&gt;=Scoring!$B$15,"B","C"))))</f>
        <v/>
      </c>
      <c r="W52" s="9">
        <f>IF(OR(A52="",V52="-"),"",COUNTIFS($V$2:$V$1001,"&lt;&gt;-",$U$2:$U$1001,"&gt;"&amp;U52)+1)</f>
        <v/>
      </c>
    </row>
    <row r="53">
      <c r="H53" s="8" t="n"/>
      <c r="R53" s="9">
        <f>IF(A53="","",IF(H53="","never",DATEDIF(H53,Scoring!$B$2,"m")))</f>
        <v/>
      </c>
      <c r="S53" s="9">
        <f>IF(A53="","",IF(L53="Y","None",IF(AND(E53&lt;&gt;"",J53="Y"),"Text",IF(AND(D53&lt;&gt;"",I53&lt;&gt;"Y"),"Email",IF(AND(E53&lt;&gt;"",K53="N"),"Call","None")))))</f>
        <v/>
      </c>
      <c r="T53" s="9">
        <f>IF(A53="","",IF(S53="None","Suppressed",IF(AND(H53&lt;&gt;"",R53&lt;Scoring!$B$16),"Recently active",IF(F53="past-client","Past client",IF(F53="sphere","Sphere",IF(F53="lead","Dormant lead","Needs review"))))))</f>
        <v/>
      </c>
      <c r="U53" s="9">
        <f>IF(A53="","",IF(OR(T53="Suppressed",T53="Recently active"),0,IF(F53="past-client",Scoring!$B$3,IF(F53="sphere",Scoring!$B$4,IF(F53="lead",Scoring!$B$5,0)))+MAX(1,MIN(3,N(G53)))*Scoring!$B$6+IF(H53="",Scoring!$B$10,IF(R53&lt;24,Scoring!$B$7,IF(R53&lt;60,Scoring!$B$8,Scoring!$B$9)))+IF(M53="Y",Scoring!$B$11,0)+IF(N(N53)&gt;=7,Scoring!$B$12,IF(N(N53)&gt;=4,Scoring!$B$13,0))))</f>
        <v/>
      </c>
      <c r="V53" s="9">
        <f>IF(A53="","",IF(OR(T53="Suppressed",T53="Recently active"),"-",IF(U53&gt;=Scoring!$B$14,"A",IF(U53&gt;=Scoring!$B$15,"B","C"))))</f>
        <v/>
      </c>
      <c r="W53" s="9">
        <f>IF(OR(A53="",V53="-"),"",COUNTIFS($V$2:$V$1001,"&lt;&gt;-",$U$2:$U$1001,"&gt;"&amp;U53)+1)</f>
        <v/>
      </c>
    </row>
    <row r="54">
      <c r="H54" s="8" t="n"/>
      <c r="R54" s="9">
        <f>IF(A54="","",IF(H54="","never",DATEDIF(H54,Scoring!$B$2,"m")))</f>
        <v/>
      </c>
      <c r="S54" s="9">
        <f>IF(A54="","",IF(L54="Y","None",IF(AND(E54&lt;&gt;"",J54="Y"),"Text",IF(AND(D54&lt;&gt;"",I54&lt;&gt;"Y"),"Email",IF(AND(E54&lt;&gt;"",K54="N"),"Call","None")))))</f>
        <v/>
      </c>
      <c r="T54" s="9">
        <f>IF(A54="","",IF(S54="None","Suppressed",IF(AND(H54&lt;&gt;"",R54&lt;Scoring!$B$16),"Recently active",IF(F54="past-client","Past client",IF(F54="sphere","Sphere",IF(F54="lead","Dormant lead","Needs review"))))))</f>
        <v/>
      </c>
      <c r="U54" s="9">
        <f>IF(A54="","",IF(OR(T54="Suppressed",T54="Recently active"),0,IF(F54="past-client",Scoring!$B$3,IF(F54="sphere",Scoring!$B$4,IF(F54="lead",Scoring!$B$5,0)))+MAX(1,MIN(3,N(G54)))*Scoring!$B$6+IF(H54="",Scoring!$B$10,IF(R54&lt;24,Scoring!$B$7,IF(R54&lt;60,Scoring!$B$8,Scoring!$B$9)))+IF(M54="Y",Scoring!$B$11,0)+IF(N(N54)&gt;=7,Scoring!$B$12,IF(N(N54)&gt;=4,Scoring!$B$13,0))))</f>
        <v/>
      </c>
      <c r="V54" s="9">
        <f>IF(A54="","",IF(OR(T54="Suppressed",T54="Recently active"),"-",IF(U54&gt;=Scoring!$B$14,"A",IF(U54&gt;=Scoring!$B$15,"B","C"))))</f>
        <v/>
      </c>
      <c r="W54" s="9">
        <f>IF(OR(A54="",V54="-"),"",COUNTIFS($V$2:$V$1001,"&lt;&gt;-",$U$2:$U$1001,"&gt;"&amp;U54)+1)</f>
        <v/>
      </c>
    </row>
    <row r="55">
      <c r="H55" s="8" t="n"/>
      <c r="R55" s="9">
        <f>IF(A55="","",IF(H55="","never",DATEDIF(H55,Scoring!$B$2,"m")))</f>
        <v/>
      </c>
      <c r="S55" s="9">
        <f>IF(A55="","",IF(L55="Y","None",IF(AND(E55&lt;&gt;"",J55="Y"),"Text",IF(AND(D55&lt;&gt;"",I55&lt;&gt;"Y"),"Email",IF(AND(E55&lt;&gt;"",K55="N"),"Call","None")))))</f>
        <v/>
      </c>
      <c r="T55" s="9">
        <f>IF(A55="","",IF(S55="None","Suppressed",IF(AND(H55&lt;&gt;"",R55&lt;Scoring!$B$16),"Recently active",IF(F55="past-client","Past client",IF(F55="sphere","Sphere",IF(F55="lead","Dormant lead","Needs review"))))))</f>
        <v/>
      </c>
      <c r="U55" s="9">
        <f>IF(A55="","",IF(OR(T55="Suppressed",T55="Recently active"),0,IF(F55="past-client",Scoring!$B$3,IF(F55="sphere",Scoring!$B$4,IF(F55="lead",Scoring!$B$5,0)))+MAX(1,MIN(3,N(G55)))*Scoring!$B$6+IF(H55="",Scoring!$B$10,IF(R55&lt;24,Scoring!$B$7,IF(R55&lt;60,Scoring!$B$8,Scoring!$B$9)))+IF(M55="Y",Scoring!$B$11,0)+IF(N(N55)&gt;=7,Scoring!$B$12,IF(N(N55)&gt;=4,Scoring!$B$13,0))))</f>
        <v/>
      </c>
      <c r="V55" s="9">
        <f>IF(A55="","",IF(OR(T55="Suppressed",T55="Recently active"),"-",IF(U55&gt;=Scoring!$B$14,"A",IF(U55&gt;=Scoring!$B$15,"B","C"))))</f>
        <v/>
      </c>
      <c r="W55" s="9">
        <f>IF(OR(A55="",V55="-"),"",COUNTIFS($V$2:$V$1001,"&lt;&gt;-",$U$2:$U$1001,"&gt;"&amp;U55)+1)</f>
        <v/>
      </c>
    </row>
    <row r="56">
      <c r="H56" s="8" t="n"/>
      <c r="R56" s="9">
        <f>IF(A56="","",IF(H56="","never",DATEDIF(H56,Scoring!$B$2,"m")))</f>
        <v/>
      </c>
      <c r="S56" s="9">
        <f>IF(A56="","",IF(L56="Y","None",IF(AND(E56&lt;&gt;"",J56="Y"),"Text",IF(AND(D56&lt;&gt;"",I56&lt;&gt;"Y"),"Email",IF(AND(E56&lt;&gt;"",K56="N"),"Call","None")))))</f>
        <v/>
      </c>
      <c r="T56" s="9">
        <f>IF(A56="","",IF(S56="None","Suppressed",IF(AND(H56&lt;&gt;"",R56&lt;Scoring!$B$16),"Recently active",IF(F56="past-client","Past client",IF(F56="sphere","Sphere",IF(F56="lead","Dormant lead","Needs review"))))))</f>
        <v/>
      </c>
      <c r="U56" s="9">
        <f>IF(A56="","",IF(OR(T56="Suppressed",T56="Recently active"),0,IF(F56="past-client",Scoring!$B$3,IF(F56="sphere",Scoring!$B$4,IF(F56="lead",Scoring!$B$5,0)))+MAX(1,MIN(3,N(G56)))*Scoring!$B$6+IF(H56="",Scoring!$B$10,IF(R56&lt;24,Scoring!$B$7,IF(R56&lt;60,Scoring!$B$8,Scoring!$B$9)))+IF(M56="Y",Scoring!$B$11,0)+IF(N(N56)&gt;=7,Scoring!$B$12,IF(N(N56)&gt;=4,Scoring!$B$13,0))))</f>
        <v/>
      </c>
      <c r="V56" s="9">
        <f>IF(A56="","",IF(OR(T56="Suppressed",T56="Recently active"),"-",IF(U56&gt;=Scoring!$B$14,"A",IF(U56&gt;=Scoring!$B$15,"B","C"))))</f>
        <v/>
      </c>
      <c r="W56" s="9">
        <f>IF(OR(A56="",V56="-"),"",COUNTIFS($V$2:$V$1001,"&lt;&gt;-",$U$2:$U$1001,"&gt;"&amp;U56)+1)</f>
        <v/>
      </c>
    </row>
    <row r="57">
      <c r="H57" s="8" t="n"/>
      <c r="R57" s="9">
        <f>IF(A57="","",IF(H57="","never",DATEDIF(H57,Scoring!$B$2,"m")))</f>
        <v/>
      </c>
      <c r="S57" s="9">
        <f>IF(A57="","",IF(L57="Y","None",IF(AND(E57&lt;&gt;"",J57="Y"),"Text",IF(AND(D57&lt;&gt;"",I57&lt;&gt;"Y"),"Email",IF(AND(E57&lt;&gt;"",K57="N"),"Call","None")))))</f>
        <v/>
      </c>
      <c r="T57" s="9">
        <f>IF(A57="","",IF(S57="None","Suppressed",IF(AND(H57&lt;&gt;"",R57&lt;Scoring!$B$16),"Recently active",IF(F57="past-client","Past client",IF(F57="sphere","Sphere",IF(F57="lead","Dormant lead","Needs review"))))))</f>
        <v/>
      </c>
      <c r="U57" s="9">
        <f>IF(A57="","",IF(OR(T57="Suppressed",T57="Recently active"),0,IF(F57="past-client",Scoring!$B$3,IF(F57="sphere",Scoring!$B$4,IF(F57="lead",Scoring!$B$5,0)))+MAX(1,MIN(3,N(G57)))*Scoring!$B$6+IF(H57="",Scoring!$B$10,IF(R57&lt;24,Scoring!$B$7,IF(R57&lt;60,Scoring!$B$8,Scoring!$B$9)))+IF(M57="Y",Scoring!$B$11,0)+IF(N(N57)&gt;=7,Scoring!$B$12,IF(N(N57)&gt;=4,Scoring!$B$13,0))))</f>
        <v/>
      </c>
      <c r="V57" s="9">
        <f>IF(A57="","",IF(OR(T57="Suppressed",T57="Recently active"),"-",IF(U57&gt;=Scoring!$B$14,"A",IF(U57&gt;=Scoring!$B$15,"B","C"))))</f>
        <v/>
      </c>
      <c r="W57" s="9">
        <f>IF(OR(A57="",V57="-"),"",COUNTIFS($V$2:$V$1001,"&lt;&gt;-",$U$2:$U$1001,"&gt;"&amp;U57)+1)</f>
        <v/>
      </c>
    </row>
    <row r="58">
      <c r="H58" s="8" t="n"/>
      <c r="R58" s="9">
        <f>IF(A58="","",IF(H58="","never",DATEDIF(H58,Scoring!$B$2,"m")))</f>
        <v/>
      </c>
      <c r="S58" s="9">
        <f>IF(A58="","",IF(L58="Y","None",IF(AND(E58&lt;&gt;"",J58="Y"),"Text",IF(AND(D58&lt;&gt;"",I58&lt;&gt;"Y"),"Email",IF(AND(E58&lt;&gt;"",K58="N"),"Call","None")))))</f>
        <v/>
      </c>
      <c r="T58" s="9">
        <f>IF(A58="","",IF(S58="None","Suppressed",IF(AND(H58&lt;&gt;"",R58&lt;Scoring!$B$16),"Recently active",IF(F58="past-client","Past client",IF(F58="sphere","Sphere",IF(F58="lead","Dormant lead","Needs review"))))))</f>
        <v/>
      </c>
      <c r="U58" s="9">
        <f>IF(A58="","",IF(OR(T58="Suppressed",T58="Recently active"),0,IF(F58="past-client",Scoring!$B$3,IF(F58="sphere",Scoring!$B$4,IF(F58="lead",Scoring!$B$5,0)))+MAX(1,MIN(3,N(G58)))*Scoring!$B$6+IF(H58="",Scoring!$B$10,IF(R58&lt;24,Scoring!$B$7,IF(R58&lt;60,Scoring!$B$8,Scoring!$B$9)))+IF(M58="Y",Scoring!$B$11,0)+IF(N(N58)&gt;=7,Scoring!$B$12,IF(N(N58)&gt;=4,Scoring!$B$13,0))))</f>
        <v/>
      </c>
      <c r="V58" s="9">
        <f>IF(A58="","",IF(OR(T58="Suppressed",T58="Recently active"),"-",IF(U58&gt;=Scoring!$B$14,"A",IF(U58&gt;=Scoring!$B$15,"B","C"))))</f>
        <v/>
      </c>
      <c r="W58" s="9">
        <f>IF(OR(A58="",V58="-"),"",COUNTIFS($V$2:$V$1001,"&lt;&gt;-",$U$2:$U$1001,"&gt;"&amp;U58)+1)</f>
        <v/>
      </c>
    </row>
    <row r="59">
      <c r="H59" s="8" t="n"/>
      <c r="R59" s="9">
        <f>IF(A59="","",IF(H59="","never",DATEDIF(H59,Scoring!$B$2,"m")))</f>
        <v/>
      </c>
      <c r="S59" s="9">
        <f>IF(A59="","",IF(L59="Y","None",IF(AND(E59&lt;&gt;"",J59="Y"),"Text",IF(AND(D59&lt;&gt;"",I59&lt;&gt;"Y"),"Email",IF(AND(E59&lt;&gt;"",K59="N"),"Call","None")))))</f>
        <v/>
      </c>
      <c r="T59" s="9">
        <f>IF(A59="","",IF(S59="None","Suppressed",IF(AND(H59&lt;&gt;"",R59&lt;Scoring!$B$16),"Recently active",IF(F59="past-client","Past client",IF(F59="sphere","Sphere",IF(F59="lead","Dormant lead","Needs review"))))))</f>
        <v/>
      </c>
      <c r="U59" s="9">
        <f>IF(A59="","",IF(OR(T59="Suppressed",T59="Recently active"),0,IF(F59="past-client",Scoring!$B$3,IF(F59="sphere",Scoring!$B$4,IF(F59="lead",Scoring!$B$5,0)))+MAX(1,MIN(3,N(G59)))*Scoring!$B$6+IF(H59="",Scoring!$B$10,IF(R59&lt;24,Scoring!$B$7,IF(R59&lt;60,Scoring!$B$8,Scoring!$B$9)))+IF(M59="Y",Scoring!$B$11,0)+IF(N(N59)&gt;=7,Scoring!$B$12,IF(N(N59)&gt;=4,Scoring!$B$13,0))))</f>
        <v/>
      </c>
      <c r="V59" s="9">
        <f>IF(A59="","",IF(OR(T59="Suppressed",T59="Recently active"),"-",IF(U59&gt;=Scoring!$B$14,"A",IF(U59&gt;=Scoring!$B$15,"B","C"))))</f>
        <v/>
      </c>
      <c r="W59" s="9">
        <f>IF(OR(A59="",V59="-"),"",COUNTIFS($V$2:$V$1001,"&lt;&gt;-",$U$2:$U$1001,"&gt;"&amp;U59)+1)</f>
        <v/>
      </c>
    </row>
    <row r="60">
      <c r="H60" s="8" t="n"/>
      <c r="R60" s="9">
        <f>IF(A60="","",IF(H60="","never",DATEDIF(H60,Scoring!$B$2,"m")))</f>
        <v/>
      </c>
      <c r="S60" s="9">
        <f>IF(A60="","",IF(L60="Y","None",IF(AND(E60&lt;&gt;"",J60="Y"),"Text",IF(AND(D60&lt;&gt;"",I60&lt;&gt;"Y"),"Email",IF(AND(E60&lt;&gt;"",K60="N"),"Call","None")))))</f>
        <v/>
      </c>
      <c r="T60" s="9">
        <f>IF(A60="","",IF(S60="None","Suppressed",IF(AND(H60&lt;&gt;"",R60&lt;Scoring!$B$16),"Recently active",IF(F60="past-client","Past client",IF(F60="sphere","Sphere",IF(F60="lead","Dormant lead","Needs review"))))))</f>
        <v/>
      </c>
      <c r="U60" s="9">
        <f>IF(A60="","",IF(OR(T60="Suppressed",T60="Recently active"),0,IF(F60="past-client",Scoring!$B$3,IF(F60="sphere",Scoring!$B$4,IF(F60="lead",Scoring!$B$5,0)))+MAX(1,MIN(3,N(G60)))*Scoring!$B$6+IF(H60="",Scoring!$B$10,IF(R60&lt;24,Scoring!$B$7,IF(R60&lt;60,Scoring!$B$8,Scoring!$B$9)))+IF(M60="Y",Scoring!$B$11,0)+IF(N(N60)&gt;=7,Scoring!$B$12,IF(N(N60)&gt;=4,Scoring!$B$13,0))))</f>
        <v/>
      </c>
      <c r="V60" s="9">
        <f>IF(A60="","",IF(OR(T60="Suppressed",T60="Recently active"),"-",IF(U60&gt;=Scoring!$B$14,"A",IF(U60&gt;=Scoring!$B$15,"B","C"))))</f>
        <v/>
      </c>
      <c r="W60" s="9">
        <f>IF(OR(A60="",V60="-"),"",COUNTIFS($V$2:$V$1001,"&lt;&gt;-",$U$2:$U$1001,"&gt;"&amp;U60)+1)</f>
        <v/>
      </c>
    </row>
    <row r="61">
      <c r="H61" s="8" t="n"/>
      <c r="R61" s="9">
        <f>IF(A61="","",IF(H61="","never",DATEDIF(H61,Scoring!$B$2,"m")))</f>
        <v/>
      </c>
      <c r="S61" s="9">
        <f>IF(A61="","",IF(L61="Y","None",IF(AND(E61&lt;&gt;"",J61="Y"),"Text",IF(AND(D61&lt;&gt;"",I61&lt;&gt;"Y"),"Email",IF(AND(E61&lt;&gt;"",K61="N"),"Call","None")))))</f>
        <v/>
      </c>
      <c r="T61" s="9">
        <f>IF(A61="","",IF(S61="None","Suppressed",IF(AND(H61&lt;&gt;"",R61&lt;Scoring!$B$16),"Recently active",IF(F61="past-client","Past client",IF(F61="sphere","Sphere",IF(F61="lead","Dormant lead","Needs review"))))))</f>
        <v/>
      </c>
      <c r="U61" s="9">
        <f>IF(A61="","",IF(OR(T61="Suppressed",T61="Recently active"),0,IF(F61="past-client",Scoring!$B$3,IF(F61="sphere",Scoring!$B$4,IF(F61="lead",Scoring!$B$5,0)))+MAX(1,MIN(3,N(G61)))*Scoring!$B$6+IF(H61="",Scoring!$B$10,IF(R61&lt;24,Scoring!$B$7,IF(R61&lt;60,Scoring!$B$8,Scoring!$B$9)))+IF(M61="Y",Scoring!$B$11,0)+IF(N(N61)&gt;=7,Scoring!$B$12,IF(N(N61)&gt;=4,Scoring!$B$13,0))))</f>
        <v/>
      </c>
      <c r="V61" s="9">
        <f>IF(A61="","",IF(OR(T61="Suppressed",T61="Recently active"),"-",IF(U61&gt;=Scoring!$B$14,"A",IF(U61&gt;=Scoring!$B$15,"B","C"))))</f>
        <v/>
      </c>
      <c r="W61" s="9">
        <f>IF(OR(A61="",V61="-"),"",COUNTIFS($V$2:$V$1001,"&lt;&gt;-",$U$2:$U$1001,"&gt;"&amp;U61)+1)</f>
        <v/>
      </c>
    </row>
    <row r="62">
      <c r="H62" s="8" t="n"/>
      <c r="R62" s="9">
        <f>IF(A62="","",IF(H62="","never",DATEDIF(H62,Scoring!$B$2,"m")))</f>
        <v/>
      </c>
      <c r="S62" s="9">
        <f>IF(A62="","",IF(L62="Y","None",IF(AND(E62&lt;&gt;"",J62="Y"),"Text",IF(AND(D62&lt;&gt;"",I62&lt;&gt;"Y"),"Email",IF(AND(E62&lt;&gt;"",K62="N"),"Call","None")))))</f>
        <v/>
      </c>
      <c r="T62" s="9">
        <f>IF(A62="","",IF(S62="None","Suppressed",IF(AND(H62&lt;&gt;"",R62&lt;Scoring!$B$16),"Recently active",IF(F62="past-client","Past client",IF(F62="sphere","Sphere",IF(F62="lead","Dormant lead","Needs review"))))))</f>
        <v/>
      </c>
      <c r="U62" s="9">
        <f>IF(A62="","",IF(OR(T62="Suppressed",T62="Recently active"),0,IF(F62="past-client",Scoring!$B$3,IF(F62="sphere",Scoring!$B$4,IF(F62="lead",Scoring!$B$5,0)))+MAX(1,MIN(3,N(G62)))*Scoring!$B$6+IF(H62="",Scoring!$B$10,IF(R62&lt;24,Scoring!$B$7,IF(R62&lt;60,Scoring!$B$8,Scoring!$B$9)))+IF(M62="Y",Scoring!$B$11,0)+IF(N(N62)&gt;=7,Scoring!$B$12,IF(N(N62)&gt;=4,Scoring!$B$13,0))))</f>
        <v/>
      </c>
      <c r="V62" s="9">
        <f>IF(A62="","",IF(OR(T62="Suppressed",T62="Recently active"),"-",IF(U62&gt;=Scoring!$B$14,"A",IF(U62&gt;=Scoring!$B$15,"B","C"))))</f>
        <v/>
      </c>
      <c r="W62" s="9">
        <f>IF(OR(A62="",V62="-"),"",COUNTIFS($V$2:$V$1001,"&lt;&gt;-",$U$2:$U$1001,"&gt;"&amp;U62)+1)</f>
        <v/>
      </c>
    </row>
    <row r="63">
      <c r="H63" s="8" t="n"/>
      <c r="R63" s="9">
        <f>IF(A63="","",IF(H63="","never",DATEDIF(H63,Scoring!$B$2,"m")))</f>
        <v/>
      </c>
      <c r="S63" s="9">
        <f>IF(A63="","",IF(L63="Y","None",IF(AND(E63&lt;&gt;"",J63="Y"),"Text",IF(AND(D63&lt;&gt;"",I63&lt;&gt;"Y"),"Email",IF(AND(E63&lt;&gt;"",K63="N"),"Call","None")))))</f>
        <v/>
      </c>
      <c r="T63" s="9">
        <f>IF(A63="","",IF(S63="None","Suppressed",IF(AND(H63&lt;&gt;"",R63&lt;Scoring!$B$16),"Recently active",IF(F63="past-client","Past client",IF(F63="sphere","Sphere",IF(F63="lead","Dormant lead","Needs review"))))))</f>
        <v/>
      </c>
      <c r="U63" s="9">
        <f>IF(A63="","",IF(OR(T63="Suppressed",T63="Recently active"),0,IF(F63="past-client",Scoring!$B$3,IF(F63="sphere",Scoring!$B$4,IF(F63="lead",Scoring!$B$5,0)))+MAX(1,MIN(3,N(G63)))*Scoring!$B$6+IF(H63="",Scoring!$B$10,IF(R63&lt;24,Scoring!$B$7,IF(R63&lt;60,Scoring!$B$8,Scoring!$B$9)))+IF(M63="Y",Scoring!$B$11,0)+IF(N(N63)&gt;=7,Scoring!$B$12,IF(N(N63)&gt;=4,Scoring!$B$13,0))))</f>
        <v/>
      </c>
      <c r="V63" s="9">
        <f>IF(A63="","",IF(OR(T63="Suppressed",T63="Recently active"),"-",IF(U63&gt;=Scoring!$B$14,"A",IF(U63&gt;=Scoring!$B$15,"B","C"))))</f>
        <v/>
      </c>
      <c r="W63" s="9">
        <f>IF(OR(A63="",V63="-"),"",COUNTIFS($V$2:$V$1001,"&lt;&gt;-",$U$2:$U$1001,"&gt;"&amp;U63)+1)</f>
        <v/>
      </c>
    </row>
    <row r="64">
      <c r="H64" s="8" t="n"/>
      <c r="R64" s="9">
        <f>IF(A64="","",IF(H64="","never",DATEDIF(H64,Scoring!$B$2,"m")))</f>
        <v/>
      </c>
      <c r="S64" s="9">
        <f>IF(A64="","",IF(L64="Y","None",IF(AND(E64&lt;&gt;"",J64="Y"),"Text",IF(AND(D64&lt;&gt;"",I64&lt;&gt;"Y"),"Email",IF(AND(E64&lt;&gt;"",K64="N"),"Call","None")))))</f>
        <v/>
      </c>
      <c r="T64" s="9">
        <f>IF(A64="","",IF(S64="None","Suppressed",IF(AND(H64&lt;&gt;"",R64&lt;Scoring!$B$16),"Recently active",IF(F64="past-client","Past client",IF(F64="sphere","Sphere",IF(F64="lead","Dormant lead","Needs review"))))))</f>
        <v/>
      </c>
      <c r="U64" s="9">
        <f>IF(A64="","",IF(OR(T64="Suppressed",T64="Recently active"),0,IF(F64="past-client",Scoring!$B$3,IF(F64="sphere",Scoring!$B$4,IF(F64="lead",Scoring!$B$5,0)))+MAX(1,MIN(3,N(G64)))*Scoring!$B$6+IF(H64="",Scoring!$B$10,IF(R64&lt;24,Scoring!$B$7,IF(R64&lt;60,Scoring!$B$8,Scoring!$B$9)))+IF(M64="Y",Scoring!$B$11,0)+IF(N(N64)&gt;=7,Scoring!$B$12,IF(N(N64)&gt;=4,Scoring!$B$13,0))))</f>
        <v/>
      </c>
      <c r="V64" s="9">
        <f>IF(A64="","",IF(OR(T64="Suppressed",T64="Recently active"),"-",IF(U64&gt;=Scoring!$B$14,"A",IF(U64&gt;=Scoring!$B$15,"B","C"))))</f>
        <v/>
      </c>
      <c r="W64" s="9">
        <f>IF(OR(A64="",V64="-"),"",COUNTIFS($V$2:$V$1001,"&lt;&gt;-",$U$2:$U$1001,"&gt;"&amp;U64)+1)</f>
        <v/>
      </c>
    </row>
    <row r="65">
      <c r="H65" s="8" t="n"/>
      <c r="R65" s="9">
        <f>IF(A65="","",IF(H65="","never",DATEDIF(H65,Scoring!$B$2,"m")))</f>
        <v/>
      </c>
      <c r="S65" s="9">
        <f>IF(A65="","",IF(L65="Y","None",IF(AND(E65&lt;&gt;"",J65="Y"),"Text",IF(AND(D65&lt;&gt;"",I65&lt;&gt;"Y"),"Email",IF(AND(E65&lt;&gt;"",K65="N"),"Call","None")))))</f>
        <v/>
      </c>
      <c r="T65" s="9">
        <f>IF(A65="","",IF(S65="None","Suppressed",IF(AND(H65&lt;&gt;"",R65&lt;Scoring!$B$16),"Recently active",IF(F65="past-client","Past client",IF(F65="sphere","Sphere",IF(F65="lead","Dormant lead","Needs review"))))))</f>
        <v/>
      </c>
      <c r="U65" s="9">
        <f>IF(A65="","",IF(OR(T65="Suppressed",T65="Recently active"),0,IF(F65="past-client",Scoring!$B$3,IF(F65="sphere",Scoring!$B$4,IF(F65="lead",Scoring!$B$5,0)))+MAX(1,MIN(3,N(G65)))*Scoring!$B$6+IF(H65="",Scoring!$B$10,IF(R65&lt;24,Scoring!$B$7,IF(R65&lt;60,Scoring!$B$8,Scoring!$B$9)))+IF(M65="Y",Scoring!$B$11,0)+IF(N(N65)&gt;=7,Scoring!$B$12,IF(N(N65)&gt;=4,Scoring!$B$13,0))))</f>
        <v/>
      </c>
      <c r="V65" s="9">
        <f>IF(A65="","",IF(OR(T65="Suppressed",T65="Recently active"),"-",IF(U65&gt;=Scoring!$B$14,"A",IF(U65&gt;=Scoring!$B$15,"B","C"))))</f>
        <v/>
      </c>
      <c r="W65" s="9">
        <f>IF(OR(A65="",V65="-"),"",COUNTIFS($V$2:$V$1001,"&lt;&gt;-",$U$2:$U$1001,"&gt;"&amp;U65)+1)</f>
        <v/>
      </c>
    </row>
    <row r="66">
      <c r="H66" s="8" t="n"/>
      <c r="R66" s="9">
        <f>IF(A66="","",IF(H66="","never",DATEDIF(H66,Scoring!$B$2,"m")))</f>
        <v/>
      </c>
      <c r="S66" s="9">
        <f>IF(A66="","",IF(L66="Y","None",IF(AND(E66&lt;&gt;"",J66="Y"),"Text",IF(AND(D66&lt;&gt;"",I66&lt;&gt;"Y"),"Email",IF(AND(E66&lt;&gt;"",K66="N"),"Call","None")))))</f>
        <v/>
      </c>
      <c r="T66" s="9">
        <f>IF(A66="","",IF(S66="None","Suppressed",IF(AND(H66&lt;&gt;"",R66&lt;Scoring!$B$16),"Recently active",IF(F66="past-client","Past client",IF(F66="sphere","Sphere",IF(F66="lead","Dormant lead","Needs review"))))))</f>
        <v/>
      </c>
      <c r="U66" s="9">
        <f>IF(A66="","",IF(OR(T66="Suppressed",T66="Recently active"),0,IF(F66="past-client",Scoring!$B$3,IF(F66="sphere",Scoring!$B$4,IF(F66="lead",Scoring!$B$5,0)))+MAX(1,MIN(3,N(G66)))*Scoring!$B$6+IF(H66="",Scoring!$B$10,IF(R66&lt;24,Scoring!$B$7,IF(R66&lt;60,Scoring!$B$8,Scoring!$B$9)))+IF(M66="Y",Scoring!$B$11,0)+IF(N(N66)&gt;=7,Scoring!$B$12,IF(N(N66)&gt;=4,Scoring!$B$13,0))))</f>
        <v/>
      </c>
      <c r="V66" s="9">
        <f>IF(A66="","",IF(OR(T66="Suppressed",T66="Recently active"),"-",IF(U66&gt;=Scoring!$B$14,"A",IF(U66&gt;=Scoring!$B$15,"B","C"))))</f>
        <v/>
      </c>
      <c r="W66" s="9">
        <f>IF(OR(A66="",V66="-"),"",COUNTIFS($V$2:$V$1001,"&lt;&gt;-",$U$2:$U$1001,"&gt;"&amp;U66)+1)</f>
        <v/>
      </c>
    </row>
    <row r="67">
      <c r="H67" s="8" t="n"/>
      <c r="R67" s="9">
        <f>IF(A67="","",IF(H67="","never",DATEDIF(H67,Scoring!$B$2,"m")))</f>
        <v/>
      </c>
      <c r="S67" s="9">
        <f>IF(A67="","",IF(L67="Y","None",IF(AND(E67&lt;&gt;"",J67="Y"),"Text",IF(AND(D67&lt;&gt;"",I67&lt;&gt;"Y"),"Email",IF(AND(E67&lt;&gt;"",K67="N"),"Call","None")))))</f>
        <v/>
      </c>
      <c r="T67" s="9">
        <f>IF(A67="","",IF(S67="None","Suppressed",IF(AND(H67&lt;&gt;"",R67&lt;Scoring!$B$16),"Recently active",IF(F67="past-client","Past client",IF(F67="sphere","Sphere",IF(F67="lead","Dormant lead","Needs review"))))))</f>
        <v/>
      </c>
      <c r="U67" s="9">
        <f>IF(A67="","",IF(OR(T67="Suppressed",T67="Recently active"),0,IF(F67="past-client",Scoring!$B$3,IF(F67="sphere",Scoring!$B$4,IF(F67="lead",Scoring!$B$5,0)))+MAX(1,MIN(3,N(G67)))*Scoring!$B$6+IF(H67="",Scoring!$B$10,IF(R67&lt;24,Scoring!$B$7,IF(R67&lt;60,Scoring!$B$8,Scoring!$B$9)))+IF(M67="Y",Scoring!$B$11,0)+IF(N(N67)&gt;=7,Scoring!$B$12,IF(N(N67)&gt;=4,Scoring!$B$13,0))))</f>
        <v/>
      </c>
      <c r="V67" s="9">
        <f>IF(A67="","",IF(OR(T67="Suppressed",T67="Recently active"),"-",IF(U67&gt;=Scoring!$B$14,"A",IF(U67&gt;=Scoring!$B$15,"B","C"))))</f>
        <v/>
      </c>
      <c r="W67" s="9">
        <f>IF(OR(A67="",V67="-"),"",COUNTIFS($V$2:$V$1001,"&lt;&gt;-",$U$2:$U$1001,"&gt;"&amp;U67)+1)</f>
        <v/>
      </c>
    </row>
    <row r="68">
      <c r="H68" s="8" t="n"/>
      <c r="R68" s="9">
        <f>IF(A68="","",IF(H68="","never",DATEDIF(H68,Scoring!$B$2,"m")))</f>
        <v/>
      </c>
      <c r="S68" s="9">
        <f>IF(A68="","",IF(L68="Y","None",IF(AND(E68&lt;&gt;"",J68="Y"),"Text",IF(AND(D68&lt;&gt;"",I68&lt;&gt;"Y"),"Email",IF(AND(E68&lt;&gt;"",K68="N"),"Call","None")))))</f>
        <v/>
      </c>
      <c r="T68" s="9">
        <f>IF(A68="","",IF(S68="None","Suppressed",IF(AND(H68&lt;&gt;"",R68&lt;Scoring!$B$16),"Recently active",IF(F68="past-client","Past client",IF(F68="sphere","Sphere",IF(F68="lead","Dormant lead","Needs review"))))))</f>
        <v/>
      </c>
      <c r="U68" s="9">
        <f>IF(A68="","",IF(OR(T68="Suppressed",T68="Recently active"),0,IF(F68="past-client",Scoring!$B$3,IF(F68="sphere",Scoring!$B$4,IF(F68="lead",Scoring!$B$5,0)))+MAX(1,MIN(3,N(G68)))*Scoring!$B$6+IF(H68="",Scoring!$B$10,IF(R68&lt;24,Scoring!$B$7,IF(R68&lt;60,Scoring!$B$8,Scoring!$B$9)))+IF(M68="Y",Scoring!$B$11,0)+IF(N(N68)&gt;=7,Scoring!$B$12,IF(N(N68)&gt;=4,Scoring!$B$13,0))))</f>
        <v/>
      </c>
      <c r="V68" s="9">
        <f>IF(A68="","",IF(OR(T68="Suppressed",T68="Recently active"),"-",IF(U68&gt;=Scoring!$B$14,"A",IF(U68&gt;=Scoring!$B$15,"B","C"))))</f>
        <v/>
      </c>
      <c r="W68" s="9">
        <f>IF(OR(A68="",V68="-"),"",COUNTIFS($V$2:$V$1001,"&lt;&gt;-",$U$2:$U$1001,"&gt;"&amp;U68)+1)</f>
        <v/>
      </c>
    </row>
    <row r="69">
      <c r="H69" s="8" t="n"/>
      <c r="R69" s="9">
        <f>IF(A69="","",IF(H69="","never",DATEDIF(H69,Scoring!$B$2,"m")))</f>
        <v/>
      </c>
      <c r="S69" s="9">
        <f>IF(A69="","",IF(L69="Y","None",IF(AND(E69&lt;&gt;"",J69="Y"),"Text",IF(AND(D69&lt;&gt;"",I69&lt;&gt;"Y"),"Email",IF(AND(E69&lt;&gt;"",K69="N"),"Call","None")))))</f>
        <v/>
      </c>
      <c r="T69" s="9">
        <f>IF(A69="","",IF(S69="None","Suppressed",IF(AND(H69&lt;&gt;"",R69&lt;Scoring!$B$16),"Recently active",IF(F69="past-client","Past client",IF(F69="sphere","Sphere",IF(F69="lead","Dormant lead","Needs review"))))))</f>
        <v/>
      </c>
      <c r="U69" s="9">
        <f>IF(A69="","",IF(OR(T69="Suppressed",T69="Recently active"),0,IF(F69="past-client",Scoring!$B$3,IF(F69="sphere",Scoring!$B$4,IF(F69="lead",Scoring!$B$5,0)))+MAX(1,MIN(3,N(G69)))*Scoring!$B$6+IF(H69="",Scoring!$B$10,IF(R69&lt;24,Scoring!$B$7,IF(R69&lt;60,Scoring!$B$8,Scoring!$B$9)))+IF(M69="Y",Scoring!$B$11,0)+IF(N(N69)&gt;=7,Scoring!$B$12,IF(N(N69)&gt;=4,Scoring!$B$13,0))))</f>
        <v/>
      </c>
      <c r="V69" s="9">
        <f>IF(A69="","",IF(OR(T69="Suppressed",T69="Recently active"),"-",IF(U69&gt;=Scoring!$B$14,"A",IF(U69&gt;=Scoring!$B$15,"B","C"))))</f>
        <v/>
      </c>
      <c r="W69" s="9">
        <f>IF(OR(A69="",V69="-"),"",COUNTIFS($V$2:$V$1001,"&lt;&gt;-",$U$2:$U$1001,"&gt;"&amp;U69)+1)</f>
        <v/>
      </c>
    </row>
    <row r="70">
      <c r="H70" s="8" t="n"/>
      <c r="R70" s="9">
        <f>IF(A70="","",IF(H70="","never",DATEDIF(H70,Scoring!$B$2,"m")))</f>
        <v/>
      </c>
      <c r="S70" s="9">
        <f>IF(A70="","",IF(L70="Y","None",IF(AND(E70&lt;&gt;"",J70="Y"),"Text",IF(AND(D70&lt;&gt;"",I70&lt;&gt;"Y"),"Email",IF(AND(E70&lt;&gt;"",K70="N"),"Call","None")))))</f>
        <v/>
      </c>
      <c r="T70" s="9">
        <f>IF(A70="","",IF(S70="None","Suppressed",IF(AND(H70&lt;&gt;"",R70&lt;Scoring!$B$16),"Recently active",IF(F70="past-client","Past client",IF(F70="sphere","Sphere",IF(F70="lead","Dormant lead","Needs review"))))))</f>
        <v/>
      </c>
      <c r="U70" s="9">
        <f>IF(A70="","",IF(OR(T70="Suppressed",T70="Recently active"),0,IF(F70="past-client",Scoring!$B$3,IF(F70="sphere",Scoring!$B$4,IF(F70="lead",Scoring!$B$5,0)))+MAX(1,MIN(3,N(G70)))*Scoring!$B$6+IF(H70="",Scoring!$B$10,IF(R70&lt;24,Scoring!$B$7,IF(R70&lt;60,Scoring!$B$8,Scoring!$B$9)))+IF(M70="Y",Scoring!$B$11,0)+IF(N(N70)&gt;=7,Scoring!$B$12,IF(N(N70)&gt;=4,Scoring!$B$13,0))))</f>
        <v/>
      </c>
      <c r="V70" s="9">
        <f>IF(A70="","",IF(OR(T70="Suppressed",T70="Recently active"),"-",IF(U70&gt;=Scoring!$B$14,"A",IF(U70&gt;=Scoring!$B$15,"B","C"))))</f>
        <v/>
      </c>
      <c r="W70" s="9">
        <f>IF(OR(A70="",V70="-"),"",COUNTIFS($V$2:$V$1001,"&lt;&gt;-",$U$2:$U$1001,"&gt;"&amp;U70)+1)</f>
        <v/>
      </c>
    </row>
    <row r="71">
      <c r="H71" s="8" t="n"/>
      <c r="R71" s="9">
        <f>IF(A71="","",IF(H71="","never",DATEDIF(H71,Scoring!$B$2,"m")))</f>
        <v/>
      </c>
      <c r="S71" s="9">
        <f>IF(A71="","",IF(L71="Y","None",IF(AND(E71&lt;&gt;"",J71="Y"),"Text",IF(AND(D71&lt;&gt;"",I71&lt;&gt;"Y"),"Email",IF(AND(E71&lt;&gt;"",K71="N"),"Call","None")))))</f>
        <v/>
      </c>
      <c r="T71" s="9">
        <f>IF(A71="","",IF(S71="None","Suppressed",IF(AND(H71&lt;&gt;"",R71&lt;Scoring!$B$16),"Recently active",IF(F71="past-client","Past client",IF(F71="sphere","Sphere",IF(F71="lead","Dormant lead","Needs review"))))))</f>
        <v/>
      </c>
      <c r="U71" s="9">
        <f>IF(A71="","",IF(OR(T71="Suppressed",T71="Recently active"),0,IF(F71="past-client",Scoring!$B$3,IF(F71="sphere",Scoring!$B$4,IF(F71="lead",Scoring!$B$5,0)))+MAX(1,MIN(3,N(G71)))*Scoring!$B$6+IF(H71="",Scoring!$B$10,IF(R71&lt;24,Scoring!$B$7,IF(R71&lt;60,Scoring!$B$8,Scoring!$B$9)))+IF(M71="Y",Scoring!$B$11,0)+IF(N(N71)&gt;=7,Scoring!$B$12,IF(N(N71)&gt;=4,Scoring!$B$13,0))))</f>
        <v/>
      </c>
      <c r="V71" s="9">
        <f>IF(A71="","",IF(OR(T71="Suppressed",T71="Recently active"),"-",IF(U71&gt;=Scoring!$B$14,"A",IF(U71&gt;=Scoring!$B$15,"B","C"))))</f>
        <v/>
      </c>
      <c r="W71" s="9">
        <f>IF(OR(A71="",V71="-"),"",COUNTIFS($V$2:$V$1001,"&lt;&gt;-",$U$2:$U$1001,"&gt;"&amp;U71)+1)</f>
        <v/>
      </c>
    </row>
    <row r="72">
      <c r="H72" s="8" t="n"/>
      <c r="R72" s="9">
        <f>IF(A72="","",IF(H72="","never",DATEDIF(H72,Scoring!$B$2,"m")))</f>
        <v/>
      </c>
      <c r="S72" s="9">
        <f>IF(A72="","",IF(L72="Y","None",IF(AND(E72&lt;&gt;"",J72="Y"),"Text",IF(AND(D72&lt;&gt;"",I72&lt;&gt;"Y"),"Email",IF(AND(E72&lt;&gt;"",K72="N"),"Call","None")))))</f>
        <v/>
      </c>
      <c r="T72" s="9">
        <f>IF(A72="","",IF(S72="None","Suppressed",IF(AND(H72&lt;&gt;"",R72&lt;Scoring!$B$16),"Recently active",IF(F72="past-client","Past client",IF(F72="sphere","Sphere",IF(F72="lead","Dormant lead","Needs review"))))))</f>
        <v/>
      </c>
      <c r="U72" s="9">
        <f>IF(A72="","",IF(OR(T72="Suppressed",T72="Recently active"),0,IF(F72="past-client",Scoring!$B$3,IF(F72="sphere",Scoring!$B$4,IF(F72="lead",Scoring!$B$5,0)))+MAX(1,MIN(3,N(G72)))*Scoring!$B$6+IF(H72="",Scoring!$B$10,IF(R72&lt;24,Scoring!$B$7,IF(R72&lt;60,Scoring!$B$8,Scoring!$B$9)))+IF(M72="Y",Scoring!$B$11,0)+IF(N(N72)&gt;=7,Scoring!$B$12,IF(N(N72)&gt;=4,Scoring!$B$13,0))))</f>
        <v/>
      </c>
      <c r="V72" s="9">
        <f>IF(A72="","",IF(OR(T72="Suppressed",T72="Recently active"),"-",IF(U72&gt;=Scoring!$B$14,"A",IF(U72&gt;=Scoring!$B$15,"B","C"))))</f>
        <v/>
      </c>
      <c r="W72" s="9">
        <f>IF(OR(A72="",V72="-"),"",COUNTIFS($V$2:$V$1001,"&lt;&gt;-",$U$2:$U$1001,"&gt;"&amp;U72)+1)</f>
        <v/>
      </c>
    </row>
    <row r="73">
      <c r="H73" s="8" t="n"/>
      <c r="R73" s="9">
        <f>IF(A73="","",IF(H73="","never",DATEDIF(H73,Scoring!$B$2,"m")))</f>
        <v/>
      </c>
      <c r="S73" s="9">
        <f>IF(A73="","",IF(L73="Y","None",IF(AND(E73&lt;&gt;"",J73="Y"),"Text",IF(AND(D73&lt;&gt;"",I73&lt;&gt;"Y"),"Email",IF(AND(E73&lt;&gt;"",K73="N"),"Call","None")))))</f>
        <v/>
      </c>
      <c r="T73" s="9">
        <f>IF(A73="","",IF(S73="None","Suppressed",IF(AND(H73&lt;&gt;"",R73&lt;Scoring!$B$16),"Recently active",IF(F73="past-client","Past client",IF(F73="sphere","Sphere",IF(F73="lead","Dormant lead","Needs review"))))))</f>
        <v/>
      </c>
      <c r="U73" s="9">
        <f>IF(A73="","",IF(OR(T73="Suppressed",T73="Recently active"),0,IF(F73="past-client",Scoring!$B$3,IF(F73="sphere",Scoring!$B$4,IF(F73="lead",Scoring!$B$5,0)))+MAX(1,MIN(3,N(G73)))*Scoring!$B$6+IF(H73="",Scoring!$B$10,IF(R73&lt;24,Scoring!$B$7,IF(R73&lt;60,Scoring!$B$8,Scoring!$B$9)))+IF(M73="Y",Scoring!$B$11,0)+IF(N(N73)&gt;=7,Scoring!$B$12,IF(N(N73)&gt;=4,Scoring!$B$13,0))))</f>
        <v/>
      </c>
      <c r="V73" s="9">
        <f>IF(A73="","",IF(OR(T73="Suppressed",T73="Recently active"),"-",IF(U73&gt;=Scoring!$B$14,"A",IF(U73&gt;=Scoring!$B$15,"B","C"))))</f>
        <v/>
      </c>
      <c r="W73" s="9">
        <f>IF(OR(A73="",V73="-"),"",COUNTIFS($V$2:$V$1001,"&lt;&gt;-",$U$2:$U$1001,"&gt;"&amp;U73)+1)</f>
        <v/>
      </c>
    </row>
    <row r="74">
      <c r="H74" s="8" t="n"/>
      <c r="R74" s="9">
        <f>IF(A74="","",IF(H74="","never",DATEDIF(H74,Scoring!$B$2,"m")))</f>
        <v/>
      </c>
      <c r="S74" s="9">
        <f>IF(A74="","",IF(L74="Y","None",IF(AND(E74&lt;&gt;"",J74="Y"),"Text",IF(AND(D74&lt;&gt;"",I74&lt;&gt;"Y"),"Email",IF(AND(E74&lt;&gt;"",K74="N"),"Call","None")))))</f>
        <v/>
      </c>
      <c r="T74" s="9">
        <f>IF(A74="","",IF(S74="None","Suppressed",IF(AND(H74&lt;&gt;"",R74&lt;Scoring!$B$16),"Recently active",IF(F74="past-client","Past client",IF(F74="sphere","Sphere",IF(F74="lead","Dormant lead","Needs review"))))))</f>
        <v/>
      </c>
      <c r="U74" s="9">
        <f>IF(A74="","",IF(OR(T74="Suppressed",T74="Recently active"),0,IF(F74="past-client",Scoring!$B$3,IF(F74="sphere",Scoring!$B$4,IF(F74="lead",Scoring!$B$5,0)))+MAX(1,MIN(3,N(G74)))*Scoring!$B$6+IF(H74="",Scoring!$B$10,IF(R74&lt;24,Scoring!$B$7,IF(R74&lt;60,Scoring!$B$8,Scoring!$B$9)))+IF(M74="Y",Scoring!$B$11,0)+IF(N(N74)&gt;=7,Scoring!$B$12,IF(N(N74)&gt;=4,Scoring!$B$13,0))))</f>
        <v/>
      </c>
      <c r="V74" s="9">
        <f>IF(A74="","",IF(OR(T74="Suppressed",T74="Recently active"),"-",IF(U74&gt;=Scoring!$B$14,"A",IF(U74&gt;=Scoring!$B$15,"B","C"))))</f>
        <v/>
      </c>
      <c r="W74" s="9">
        <f>IF(OR(A74="",V74="-"),"",COUNTIFS($V$2:$V$1001,"&lt;&gt;-",$U$2:$U$1001,"&gt;"&amp;U74)+1)</f>
        <v/>
      </c>
    </row>
    <row r="75">
      <c r="H75" s="8" t="n"/>
      <c r="R75" s="9">
        <f>IF(A75="","",IF(H75="","never",DATEDIF(H75,Scoring!$B$2,"m")))</f>
        <v/>
      </c>
      <c r="S75" s="9">
        <f>IF(A75="","",IF(L75="Y","None",IF(AND(E75&lt;&gt;"",J75="Y"),"Text",IF(AND(D75&lt;&gt;"",I75&lt;&gt;"Y"),"Email",IF(AND(E75&lt;&gt;"",K75="N"),"Call","None")))))</f>
        <v/>
      </c>
      <c r="T75" s="9">
        <f>IF(A75="","",IF(S75="None","Suppressed",IF(AND(H75&lt;&gt;"",R75&lt;Scoring!$B$16),"Recently active",IF(F75="past-client","Past client",IF(F75="sphere","Sphere",IF(F75="lead","Dormant lead","Needs review"))))))</f>
        <v/>
      </c>
      <c r="U75" s="9">
        <f>IF(A75="","",IF(OR(T75="Suppressed",T75="Recently active"),0,IF(F75="past-client",Scoring!$B$3,IF(F75="sphere",Scoring!$B$4,IF(F75="lead",Scoring!$B$5,0)))+MAX(1,MIN(3,N(G75)))*Scoring!$B$6+IF(H75="",Scoring!$B$10,IF(R75&lt;24,Scoring!$B$7,IF(R75&lt;60,Scoring!$B$8,Scoring!$B$9)))+IF(M75="Y",Scoring!$B$11,0)+IF(N(N75)&gt;=7,Scoring!$B$12,IF(N(N75)&gt;=4,Scoring!$B$13,0))))</f>
        <v/>
      </c>
      <c r="V75" s="9">
        <f>IF(A75="","",IF(OR(T75="Suppressed",T75="Recently active"),"-",IF(U75&gt;=Scoring!$B$14,"A",IF(U75&gt;=Scoring!$B$15,"B","C"))))</f>
        <v/>
      </c>
      <c r="W75" s="9">
        <f>IF(OR(A75="",V75="-"),"",COUNTIFS($V$2:$V$1001,"&lt;&gt;-",$U$2:$U$1001,"&gt;"&amp;U75)+1)</f>
        <v/>
      </c>
    </row>
    <row r="76">
      <c r="H76" s="8" t="n"/>
      <c r="R76" s="9">
        <f>IF(A76="","",IF(H76="","never",DATEDIF(H76,Scoring!$B$2,"m")))</f>
        <v/>
      </c>
      <c r="S76" s="9">
        <f>IF(A76="","",IF(L76="Y","None",IF(AND(E76&lt;&gt;"",J76="Y"),"Text",IF(AND(D76&lt;&gt;"",I76&lt;&gt;"Y"),"Email",IF(AND(E76&lt;&gt;"",K76="N"),"Call","None")))))</f>
        <v/>
      </c>
      <c r="T76" s="9">
        <f>IF(A76="","",IF(S76="None","Suppressed",IF(AND(H76&lt;&gt;"",R76&lt;Scoring!$B$16),"Recently active",IF(F76="past-client","Past client",IF(F76="sphere","Sphere",IF(F76="lead","Dormant lead","Needs review"))))))</f>
        <v/>
      </c>
      <c r="U76" s="9">
        <f>IF(A76="","",IF(OR(T76="Suppressed",T76="Recently active"),0,IF(F76="past-client",Scoring!$B$3,IF(F76="sphere",Scoring!$B$4,IF(F76="lead",Scoring!$B$5,0)))+MAX(1,MIN(3,N(G76)))*Scoring!$B$6+IF(H76="",Scoring!$B$10,IF(R76&lt;24,Scoring!$B$7,IF(R76&lt;60,Scoring!$B$8,Scoring!$B$9)))+IF(M76="Y",Scoring!$B$11,0)+IF(N(N76)&gt;=7,Scoring!$B$12,IF(N(N76)&gt;=4,Scoring!$B$13,0))))</f>
        <v/>
      </c>
      <c r="V76" s="9">
        <f>IF(A76="","",IF(OR(T76="Suppressed",T76="Recently active"),"-",IF(U76&gt;=Scoring!$B$14,"A",IF(U76&gt;=Scoring!$B$15,"B","C"))))</f>
        <v/>
      </c>
      <c r="W76" s="9">
        <f>IF(OR(A76="",V76="-"),"",COUNTIFS($V$2:$V$1001,"&lt;&gt;-",$U$2:$U$1001,"&gt;"&amp;U76)+1)</f>
        <v/>
      </c>
    </row>
    <row r="77">
      <c r="H77" s="8" t="n"/>
      <c r="R77" s="9">
        <f>IF(A77="","",IF(H77="","never",DATEDIF(H77,Scoring!$B$2,"m")))</f>
        <v/>
      </c>
      <c r="S77" s="9">
        <f>IF(A77="","",IF(L77="Y","None",IF(AND(E77&lt;&gt;"",J77="Y"),"Text",IF(AND(D77&lt;&gt;"",I77&lt;&gt;"Y"),"Email",IF(AND(E77&lt;&gt;"",K77="N"),"Call","None")))))</f>
        <v/>
      </c>
      <c r="T77" s="9">
        <f>IF(A77="","",IF(S77="None","Suppressed",IF(AND(H77&lt;&gt;"",R77&lt;Scoring!$B$16),"Recently active",IF(F77="past-client","Past client",IF(F77="sphere","Sphere",IF(F77="lead","Dormant lead","Needs review"))))))</f>
        <v/>
      </c>
      <c r="U77" s="9">
        <f>IF(A77="","",IF(OR(T77="Suppressed",T77="Recently active"),0,IF(F77="past-client",Scoring!$B$3,IF(F77="sphere",Scoring!$B$4,IF(F77="lead",Scoring!$B$5,0)))+MAX(1,MIN(3,N(G77)))*Scoring!$B$6+IF(H77="",Scoring!$B$10,IF(R77&lt;24,Scoring!$B$7,IF(R77&lt;60,Scoring!$B$8,Scoring!$B$9)))+IF(M77="Y",Scoring!$B$11,0)+IF(N(N77)&gt;=7,Scoring!$B$12,IF(N(N77)&gt;=4,Scoring!$B$13,0))))</f>
        <v/>
      </c>
      <c r="V77" s="9">
        <f>IF(A77="","",IF(OR(T77="Suppressed",T77="Recently active"),"-",IF(U77&gt;=Scoring!$B$14,"A",IF(U77&gt;=Scoring!$B$15,"B","C"))))</f>
        <v/>
      </c>
      <c r="W77" s="9">
        <f>IF(OR(A77="",V77="-"),"",COUNTIFS($V$2:$V$1001,"&lt;&gt;-",$U$2:$U$1001,"&gt;"&amp;U77)+1)</f>
        <v/>
      </c>
    </row>
    <row r="78">
      <c r="H78" s="8" t="n"/>
      <c r="R78" s="9">
        <f>IF(A78="","",IF(H78="","never",DATEDIF(H78,Scoring!$B$2,"m")))</f>
        <v/>
      </c>
      <c r="S78" s="9">
        <f>IF(A78="","",IF(L78="Y","None",IF(AND(E78&lt;&gt;"",J78="Y"),"Text",IF(AND(D78&lt;&gt;"",I78&lt;&gt;"Y"),"Email",IF(AND(E78&lt;&gt;"",K78="N"),"Call","None")))))</f>
        <v/>
      </c>
      <c r="T78" s="9">
        <f>IF(A78="","",IF(S78="None","Suppressed",IF(AND(H78&lt;&gt;"",R78&lt;Scoring!$B$16),"Recently active",IF(F78="past-client","Past client",IF(F78="sphere","Sphere",IF(F78="lead","Dormant lead","Needs review"))))))</f>
        <v/>
      </c>
      <c r="U78" s="9">
        <f>IF(A78="","",IF(OR(T78="Suppressed",T78="Recently active"),0,IF(F78="past-client",Scoring!$B$3,IF(F78="sphere",Scoring!$B$4,IF(F78="lead",Scoring!$B$5,0)))+MAX(1,MIN(3,N(G78)))*Scoring!$B$6+IF(H78="",Scoring!$B$10,IF(R78&lt;24,Scoring!$B$7,IF(R78&lt;60,Scoring!$B$8,Scoring!$B$9)))+IF(M78="Y",Scoring!$B$11,0)+IF(N(N78)&gt;=7,Scoring!$B$12,IF(N(N78)&gt;=4,Scoring!$B$13,0))))</f>
        <v/>
      </c>
      <c r="V78" s="9">
        <f>IF(A78="","",IF(OR(T78="Suppressed",T78="Recently active"),"-",IF(U78&gt;=Scoring!$B$14,"A",IF(U78&gt;=Scoring!$B$15,"B","C"))))</f>
        <v/>
      </c>
      <c r="W78" s="9">
        <f>IF(OR(A78="",V78="-"),"",COUNTIFS($V$2:$V$1001,"&lt;&gt;-",$U$2:$U$1001,"&gt;"&amp;U78)+1)</f>
        <v/>
      </c>
    </row>
    <row r="79">
      <c r="H79" s="8" t="n"/>
      <c r="R79" s="9">
        <f>IF(A79="","",IF(H79="","never",DATEDIF(H79,Scoring!$B$2,"m")))</f>
        <v/>
      </c>
      <c r="S79" s="9">
        <f>IF(A79="","",IF(L79="Y","None",IF(AND(E79&lt;&gt;"",J79="Y"),"Text",IF(AND(D79&lt;&gt;"",I79&lt;&gt;"Y"),"Email",IF(AND(E79&lt;&gt;"",K79="N"),"Call","None")))))</f>
        <v/>
      </c>
      <c r="T79" s="9">
        <f>IF(A79="","",IF(S79="None","Suppressed",IF(AND(H79&lt;&gt;"",R79&lt;Scoring!$B$16),"Recently active",IF(F79="past-client","Past client",IF(F79="sphere","Sphere",IF(F79="lead","Dormant lead","Needs review"))))))</f>
        <v/>
      </c>
      <c r="U79" s="9">
        <f>IF(A79="","",IF(OR(T79="Suppressed",T79="Recently active"),0,IF(F79="past-client",Scoring!$B$3,IF(F79="sphere",Scoring!$B$4,IF(F79="lead",Scoring!$B$5,0)))+MAX(1,MIN(3,N(G79)))*Scoring!$B$6+IF(H79="",Scoring!$B$10,IF(R79&lt;24,Scoring!$B$7,IF(R79&lt;60,Scoring!$B$8,Scoring!$B$9)))+IF(M79="Y",Scoring!$B$11,0)+IF(N(N79)&gt;=7,Scoring!$B$12,IF(N(N79)&gt;=4,Scoring!$B$13,0))))</f>
        <v/>
      </c>
      <c r="V79" s="9">
        <f>IF(A79="","",IF(OR(T79="Suppressed",T79="Recently active"),"-",IF(U79&gt;=Scoring!$B$14,"A",IF(U79&gt;=Scoring!$B$15,"B","C"))))</f>
        <v/>
      </c>
      <c r="W79" s="9">
        <f>IF(OR(A79="",V79="-"),"",COUNTIFS($V$2:$V$1001,"&lt;&gt;-",$U$2:$U$1001,"&gt;"&amp;U79)+1)</f>
        <v/>
      </c>
    </row>
    <row r="80">
      <c r="H80" s="8" t="n"/>
      <c r="R80" s="9">
        <f>IF(A80="","",IF(H80="","never",DATEDIF(H80,Scoring!$B$2,"m")))</f>
        <v/>
      </c>
      <c r="S80" s="9">
        <f>IF(A80="","",IF(L80="Y","None",IF(AND(E80&lt;&gt;"",J80="Y"),"Text",IF(AND(D80&lt;&gt;"",I80&lt;&gt;"Y"),"Email",IF(AND(E80&lt;&gt;"",K80="N"),"Call","None")))))</f>
        <v/>
      </c>
      <c r="T80" s="9">
        <f>IF(A80="","",IF(S80="None","Suppressed",IF(AND(H80&lt;&gt;"",R80&lt;Scoring!$B$16),"Recently active",IF(F80="past-client","Past client",IF(F80="sphere","Sphere",IF(F80="lead","Dormant lead","Needs review"))))))</f>
        <v/>
      </c>
      <c r="U80" s="9">
        <f>IF(A80="","",IF(OR(T80="Suppressed",T80="Recently active"),0,IF(F80="past-client",Scoring!$B$3,IF(F80="sphere",Scoring!$B$4,IF(F80="lead",Scoring!$B$5,0)))+MAX(1,MIN(3,N(G80)))*Scoring!$B$6+IF(H80="",Scoring!$B$10,IF(R80&lt;24,Scoring!$B$7,IF(R80&lt;60,Scoring!$B$8,Scoring!$B$9)))+IF(M80="Y",Scoring!$B$11,0)+IF(N(N80)&gt;=7,Scoring!$B$12,IF(N(N80)&gt;=4,Scoring!$B$13,0))))</f>
        <v/>
      </c>
      <c r="V80" s="9">
        <f>IF(A80="","",IF(OR(T80="Suppressed",T80="Recently active"),"-",IF(U80&gt;=Scoring!$B$14,"A",IF(U80&gt;=Scoring!$B$15,"B","C"))))</f>
        <v/>
      </c>
      <c r="W80" s="9">
        <f>IF(OR(A80="",V80="-"),"",COUNTIFS($V$2:$V$1001,"&lt;&gt;-",$U$2:$U$1001,"&gt;"&amp;U80)+1)</f>
        <v/>
      </c>
    </row>
    <row r="81">
      <c r="H81" s="8" t="n"/>
      <c r="R81" s="9">
        <f>IF(A81="","",IF(H81="","never",DATEDIF(H81,Scoring!$B$2,"m")))</f>
        <v/>
      </c>
      <c r="S81" s="9">
        <f>IF(A81="","",IF(L81="Y","None",IF(AND(E81&lt;&gt;"",J81="Y"),"Text",IF(AND(D81&lt;&gt;"",I81&lt;&gt;"Y"),"Email",IF(AND(E81&lt;&gt;"",K81="N"),"Call","None")))))</f>
        <v/>
      </c>
      <c r="T81" s="9">
        <f>IF(A81="","",IF(S81="None","Suppressed",IF(AND(H81&lt;&gt;"",R81&lt;Scoring!$B$16),"Recently active",IF(F81="past-client","Past client",IF(F81="sphere","Sphere",IF(F81="lead","Dormant lead","Needs review"))))))</f>
        <v/>
      </c>
      <c r="U81" s="9">
        <f>IF(A81="","",IF(OR(T81="Suppressed",T81="Recently active"),0,IF(F81="past-client",Scoring!$B$3,IF(F81="sphere",Scoring!$B$4,IF(F81="lead",Scoring!$B$5,0)))+MAX(1,MIN(3,N(G81)))*Scoring!$B$6+IF(H81="",Scoring!$B$10,IF(R81&lt;24,Scoring!$B$7,IF(R81&lt;60,Scoring!$B$8,Scoring!$B$9)))+IF(M81="Y",Scoring!$B$11,0)+IF(N(N81)&gt;=7,Scoring!$B$12,IF(N(N81)&gt;=4,Scoring!$B$13,0))))</f>
        <v/>
      </c>
      <c r="V81" s="9">
        <f>IF(A81="","",IF(OR(T81="Suppressed",T81="Recently active"),"-",IF(U81&gt;=Scoring!$B$14,"A",IF(U81&gt;=Scoring!$B$15,"B","C"))))</f>
        <v/>
      </c>
      <c r="W81" s="9">
        <f>IF(OR(A81="",V81="-"),"",COUNTIFS($V$2:$V$1001,"&lt;&gt;-",$U$2:$U$1001,"&gt;"&amp;U81)+1)</f>
        <v/>
      </c>
    </row>
    <row r="82">
      <c r="H82" s="8" t="n"/>
      <c r="R82" s="9">
        <f>IF(A82="","",IF(H82="","never",DATEDIF(H82,Scoring!$B$2,"m")))</f>
        <v/>
      </c>
      <c r="S82" s="9">
        <f>IF(A82="","",IF(L82="Y","None",IF(AND(E82&lt;&gt;"",J82="Y"),"Text",IF(AND(D82&lt;&gt;"",I82&lt;&gt;"Y"),"Email",IF(AND(E82&lt;&gt;"",K82="N"),"Call","None")))))</f>
        <v/>
      </c>
      <c r="T82" s="9">
        <f>IF(A82="","",IF(S82="None","Suppressed",IF(AND(H82&lt;&gt;"",R82&lt;Scoring!$B$16),"Recently active",IF(F82="past-client","Past client",IF(F82="sphere","Sphere",IF(F82="lead","Dormant lead","Needs review"))))))</f>
        <v/>
      </c>
      <c r="U82" s="9">
        <f>IF(A82="","",IF(OR(T82="Suppressed",T82="Recently active"),0,IF(F82="past-client",Scoring!$B$3,IF(F82="sphere",Scoring!$B$4,IF(F82="lead",Scoring!$B$5,0)))+MAX(1,MIN(3,N(G82)))*Scoring!$B$6+IF(H82="",Scoring!$B$10,IF(R82&lt;24,Scoring!$B$7,IF(R82&lt;60,Scoring!$B$8,Scoring!$B$9)))+IF(M82="Y",Scoring!$B$11,0)+IF(N(N82)&gt;=7,Scoring!$B$12,IF(N(N82)&gt;=4,Scoring!$B$13,0))))</f>
        <v/>
      </c>
      <c r="V82" s="9">
        <f>IF(A82="","",IF(OR(T82="Suppressed",T82="Recently active"),"-",IF(U82&gt;=Scoring!$B$14,"A",IF(U82&gt;=Scoring!$B$15,"B","C"))))</f>
        <v/>
      </c>
      <c r="W82" s="9">
        <f>IF(OR(A82="",V82="-"),"",COUNTIFS($V$2:$V$1001,"&lt;&gt;-",$U$2:$U$1001,"&gt;"&amp;U82)+1)</f>
        <v/>
      </c>
    </row>
    <row r="83">
      <c r="H83" s="8" t="n"/>
      <c r="R83" s="9">
        <f>IF(A83="","",IF(H83="","never",DATEDIF(H83,Scoring!$B$2,"m")))</f>
        <v/>
      </c>
      <c r="S83" s="9">
        <f>IF(A83="","",IF(L83="Y","None",IF(AND(E83&lt;&gt;"",J83="Y"),"Text",IF(AND(D83&lt;&gt;"",I83&lt;&gt;"Y"),"Email",IF(AND(E83&lt;&gt;"",K83="N"),"Call","None")))))</f>
        <v/>
      </c>
      <c r="T83" s="9">
        <f>IF(A83="","",IF(S83="None","Suppressed",IF(AND(H83&lt;&gt;"",R83&lt;Scoring!$B$16),"Recently active",IF(F83="past-client","Past client",IF(F83="sphere","Sphere",IF(F83="lead","Dormant lead","Needs review"))))))</f>
        <v/>
      </c>
      <c r="U83" s="9">
        <f>IF(A83="","",IF(OR(T83="Suppressed",T83="Recently active"),0,IF(F83="past-client",Scoring!$B$3,IF(F83="sphere",Scoring!$B$4,IF(F83="lead",Scoring!$B$5,0)))+MAX(1,MIN(3,N(G83)))*Scoring!$B$6+IF(H83="",Scoring!$B$10,IF(R83&lt;24,Scoring!$B$7,IF(R83&lt;60,Scoring!$B$8,Scoring!$B$9)))+IF(M83="Y",Scoring!$B$11,0)+IF(N(N83)&gt;=7,Scoring!$B$12,IF(N(N83)&gt;=4,Scoring!$B$13,0))))</f>
        <v/>
      </c>
      <c r="V83" s="9">
        <f>IF(A83="","",IF(OR(T83="Suppressed",T83="Recently active"),"-",IF(U83&gt;=Scoring!$B$14,"A",IF(U83&gt;=Scoring!$B$15,"B","C"))))</f>
        <v/>
      </c>
      <c r="W83" s="9">
        <f>IF(OR(A83="",V83="-"),"",COUNTIFS($V$2:$V$1001,"&lt;&gt;-",$U$2:$U$1001,"&gt;"&amp;U83)+1)</f>
        <v/>
      </c>
    </row>
    <row r="84">
      <c r="H84" s="8" t="n"/>
      <c r="R84" s="9">
        <f>IF(A84="","",IF(H84="","never",DATEDIF(H84,Scoring!$B$2,"m")))</f>
        <v/>
      </c>
      <c r="S84" s="9">
        <f>IF(A84="","",IF(L84="Y","None",IF(AND(E84&lt;&gt;"",J84="Y"),"Text",IF(AND(D84&lt;&gt;"",I84&lt;&gt;"Y"),"Email",IF(AND(E84&lt;&gt;"",K84="N"),"Call","None")))))</f>
        <v/>
      </c>
      <c r="T84" s="9">
        <f>IF(A84="","",IF(S84="None","Suppressed",IF(AND(H84&lt;&gt;"",R84&lt;Scoring!$B$16),"Recently active",IF(F84="past-client","Past client",IF(F84="sphere","Sphere",IF(F84="lead","Dormant lead","Needs review"))))))</f>
        <v/>
      </c>
      <c r="U84" s="9">
        <f>IF(A84="","",IF(OR(T84="Suppressed",T84="Recently active"),0,IF(F84="past-client",Scoring!$B$3,IF(F84="sphere",Scoring!$B$4,IF(F84="lead",Scoring!$B$5,0)))+MAX(1,MIN(3,N(G84)))*Scoring!$B$6+IF(H84="",Scoring!$B$10,IF(R84&lt;24,Scoring!$B$7,IF(R84&lt;60,Scoring!$B$8,Scoring!$B$9)))+IF(M84="Y",Scoring!$B$11,0)+IF(N(N84)&gt;=7,Scoring!$B$12,IF(N(N84)&gt;=4,Scoring!$B$13,0))))</f>
        <v/>
      </c>
      <c r="V84" s="9">
        <f>IF(A84="","",IF(OR(T84="Suppressed",T84="Recently active"),"-",IF(U84&gt;=Scoring!$B$14,"A",IF(U84&gt;=Scoring!$B$15,"B","C"))))</f>
        <v/>
      </c>
      <c r="W84" s="9">
        <f>IF(OR(A84="",V84="-"),"",COUNTIFS($V$2:$V$1001,"&lt;&gt;-",$U$2:$U$1001,"&gt;"&amp;U84)+1)</f>
        <v/>
      </c>
    </row>
    <row r="85">
      <c r="H85" s="8" t="n"/>
      <c r="R85" s="9">
        <f>IF(A85="","",IF(H85="","never",DATEDIF(H85,Scoring!$B$2,"m")))</f>
        <v/>
      </c>
      <c r="S85" s="9">
        <f>IF(A85="","",IF(L85="Y","None",IF(AND(E85&lt;&gt;"",J85="Y"),"Text",IF(AND(D85&lt;&gt;"",I85&lt;&gt;"Y"),"Email",IF(AND(E85&lt;&gt;"",K85="N"),"Call","None")))))</f>
        <v/>
      </c>
      <c r="T85" s="9">
        <f>IF(A85="","",IF(S85="None","Suppressed",IF(AND(H85&lt;&gt;"",R85&lt;Scoring!$B$16),"Recently active",IF(F85="past-client","Past client",IF(F85="sphere","Sphere",IF(F85="lead","Dormant lead","Needs review"))))))</f>
        <v/>
      </c>
      <c r="U85" s="9">
        <f>IF(A85="","",IF(OR(T85="Suppressed",T85="Recently active"),0,IF(F85="past-client",Scoring!$B$3,IF(F85="sphere",Scoring!$B$4,IF(F85="lead",Scoring!$B$5,0)))+MAX(1,MIN(3,N(G85)))*Scoring!$B$6+IF(H85="",Scoring!$B$10,IF(R85&lt;24,Scoring!$B$7,IF(R85&lt;60,Scoring!$B$8,Scoring!$B$9)))+IF(M85="Y",Scoring!$B$11,0)+IF(N(N85)&gt;=7,Scoring!$B$12,IF(N(N85)&gt;=4,Scoring!$B$13,0))))</f>
        <v/>
      </c>
      <c r="V85" s="9">
        <f>IF(A85="","",IF(OR(T85="Suppressed",T85="Recently active"),"-",IF(U85&gt;=Scoring!$B$14,"A",IF(U85&gt;=Scoring!$B$15,"B","C"))))</f>
        <v/>
      </c>
      <c r="W85" s="9">
        <f>IF(OR(A85="",V85="-"),"",COUNTIFS($V$2:$V$1001,"&lt;&gt;-",$U$2:$U$1001,"&gt;"&amp;U85)+1)</f>
        <v/>
      </c>
    </row>
    <row r="86">
      <c r="H86" s="8" t="n"/>
      <c r="R86" s="9">
        <f>IF(A86="","",IF(H86="","never",DATEDIF(H86,Scoring!$B$2,"m")))</f>
        <v/>
      </c>
      <c r="S86" s="9">
        <f>IF(A86="","",IF(L86="Y","None",IF(AND(E86&lt;&gt;"",J86="Y"),"Text",IF(AND(D86&lt;&gt;"",I86&lt;&gt;"Y"),"Email",IF(AND(E86&lt;&gt;"",K86="N"),"Call","None")))))</f>
        <v/>
      </c>
      <c r="T86" s="9">
        <f>IF(A86="","",IF(S86="None","Suppressed",IF(AND(H86&lt;&gt;"",R86&lt;Scoring!$B$16),"Recently active",IF(F86="past-client","Past client",IF(F86="sphere","Sphere",IF(F86="lead","Dormant lead","Needs review"))))))</f>
        <v/>
      </c>
      <c r="U86" s="9">
        <f>IF(A86="","",IF(OR(T86="Suppressed",T86="Recently active"),0,IF(F86="past-client",Scoring!$B$3,IF(F86="sphere",Scoring!$B$4,IF(F86="lead",Scoring!$B$5,0)))+MAX(1,MIN(3,N(G86)))*Scoring!$B$6+IF(H86="",Scoring!$B$10,IF(R86&lt;24,Scoring!$B$7,IF(R86&lt;60,Scoring!$B$8,Scoring!$B$9)))+IF(M86="Y",Scoring!$B$11,0)+IF(N(N86)&gt;=7,Scoring!$B$12,IF(N(N86)&gt;=4,Scoring!$B$13,0))))</f>
        <v/>
      </c>
      <c r="V86" s="9">
        <f>IF(A86="","",IF(OR(T86="Suppressed",T86="Recently active"),"-",IF(U86&gt;=Scoring!$B$14,"A",IF(U86&gt;=Scoring!$B$15,"B","C"))))</f>
        <v/>
      </c>
      <c r="W86" s="9">
        <f>IF(OR(A86="",V86="-"),"",COUNTIFS($V$2:$V$1001,"&lt;&gt;-",$U$2:$U$1001,"&gt;"&amp;U86)+1)</f>
        <v/>
      </c>
    </row>
    <row r="87">
      <c r="H87" s="8" t="n"/>
      <c r="R87" s="9">
        <f>IF(A87="","",IF(H87="","never",DATEDIF(H87,Scoring!$B$2,"m")))</f>
        <v/>
      </c>
      <c r="S87" s="9">
        <f>IF(A87="","",IF(L87="Y","None",IF(AND(E87&lt;&gt;"",J87="Y"),"Text",IF(AND(D87&lt;&gt;"",I87&lt;&gt;"Y"),"Email",IF(AND(E87&lt;&gt;"",K87="N"),"Call","None")))))</f>
        <v/>
      </c>
      <c r="T87" s="9">
        <f>IF(A87="","",IF(S87="None","Suppressed",IF(AND(H87&lt;&gt;"",R87&lt;Scoring!$B$16),"Recently active",IF(F87="past-client","Past client",IF(F87="sphere","Sphere",IF(F87="lead","Dormant lead","Needs review"))))))</f>
        <v/>
      </c>
      <c r="U87" s="9">
        <f>IF(A87="","",IF(OR(T87="Suppressed",T87="Recently active"),0,IF(F87="past-client",Scoring!$B$3,IF(F87="sphere",Scoring!$B$4,IF(F87="lead",Scoring!$B$5,0)))+MAX(1,MIN(3,N(G87)))*Scoring!$B$6+IF(H87="",Scoring!$B$10,IF(R87&lt;24,Scoring!$B$7,IF(R87&lt;60,Scoring!$B$8,Scoring!$B$9)))+IF(M87="Y",Scoring!$B$11,0)+IF(N(N87)&gt;=7,Scoring!$B$12,IF(N(N87)&gt;=4,Scoring!$B$13,0))))</f>
        <v/>
      </c>
      <c r="V87" s="9">
        <f>IF(A87="","",IF(OR(T87="Suppressed",T87="Recently active"),"-",IF(U87&gt;=Scoring!$B$14,"A",IF(U87&gt;=Scoring!$B$15,"B","C"))))</f>
        <v/>
      </c>
      <c r="W87" s="9">
        <f>IF(OR(A87="",V87="-"),"",COUNTIFS($V$2:$V$1001,"&lt;&gt;-",$U$2:$U$1001,"&gt;"&amp;U87)+1)</f>
        <v/>
      </c>
    </row>
    <row r="88">
      <c r="H88" s="8" t="n"/>
      <c r="R88" s="9">
        <f>IF(A88="","",IF(H88="","never",DATEDIF(H88,Scoring!$B$2,"m")))</f>
        <v/>
      </c>
      <c r="S88" s="9">
        <f>IF(A88="","",IF(L88="Y","None",IF(AND(E88&lt;&gt;"",J88="Y"),"Text",IF(AND(D88&lt;&gt;"",I88&lt;&gt;"Y"),"Email",IF(AND(E88&lt;&gt;"",K88="N"),"Call","None")))))</f>
        <v/>
      </c>
      <c r="T88" s="9">
        <f>IF(A88="","",IF(S88="None","Suppressed",IF(AND(H88&lt;&gt;"",R88&lt;Scoring!$B$16),"Recently active",IF(F88="past-client","Past client",IF(F88="sphere","Sphere",IF(F88="lead","Dormant lead","Needs review"))))))</f>
        <v/>
      </c>
      <c r="U88" s="9">
        <f>IF(A88="","",IF(OR(T88="Suppressed",T88="Recently active"),0,IF(F88="past-client",Scoring!$B$3,IF(F88="sphere",Scoring!$B$4,IF(F88="lead",Scoring!$B$5,0)))+MAX(1,MIN(3,N(G88)))*Scoring!$B$6+IF(H88="",Scoring!$B$10,IF(R88&lt;24,Scoring!$B$7,IF(R88&lt;60,Scoring!$B$8,Scoring!$B$9)))+IF(M88="Y",Scoring!$B$11,0)+IF(N(N88)&gt;=7,Scoring!$B$12,IF(N(N88)&gt;=4,Scoring!$B$13,0))))</f>
        <v/>
      </c>
      <c r="V88" s="9">
        <f>IF(A88="","",IF(OR(T88="Suppressed",T88="Recently active"),"-",IF(U88&gt;=Scoring!$B$14,"A",IF(U88&gt;=Scoring!$B$15,"B","C"))))</f>
        <v/>
      </c>
      <c r="W88" s="9">
        <f>IF(OR(A88="",V88="-"),"",COUNTIFS($V$2:$V$1001,"&lt;&gt;-",$U$2:$U$1001,"&gt;"&amp;U88)+1)</f>
        <v/>
      </c>
    </row>
    <row r="89">
      <c r="H89" s="8" t="n"/>
      <c r="R89" s="9">
        <f>IF(A89="","",IF(H89="","never",DATEDIF(H89,Scoring!$B$2,"m")))</f>
        <v/>
      </c>
      <c r="S89" s="9">
        <f>IF(A89="","",IF(L89="Y","None",IF(AND(E89&lt;&gt;"",J89="Y"),"Text",IF(AND(D89&lt;&gt;"",I89&lt;&gt;"Y"),"Email",IF(AND(E89&lt;&gt;"",K89="N"),"Call","None")))))</f>
        <v/>
      </c>
      <c r="T89" s="9">
        <f>IF(A89="","",IF(S89="None","Suppressed",IF(AND(H89&lt;&gt;"",R89&lt;Scoring!$B$16),"Recently active",IF(F89="past-client","Past client",IF(F89="sphere","Sphere",IF(F89="lead","Dormant lead","Needs review"))))))</f>
        <v/>
      </c>
      <c r="U89" s="9">
        <f>IF(A89="","",IF(OR(T89="Suppressed",T89="Recently active"),0,IF(F89="past-client",Scoring!$B$3,IF(F89="sphere",Scoring!$B$4,IF(F89="lead",Scoring!$B$5,0)))+MAX(1,MIN(3,N(G89)))*Scoring!$B$6+IF(H89="",Scoring!$B$10,IF(R89&lt;24,Scoring!$B$7,IF(R89&lt;60,Scoring!$B$8,Scoring!$B$9)))+IF(M89="Y",Scoring!$B$11,0)+IF(N(N89)&gt;=7,Scoring!$B$12,IF(N(N89)&gt;=4,Scoring!$B$13,0))))</f>
        <v/>
      </c>
      <c r="V89" s="9">
        <f>IF(A89="","",IF(OR(T89="Suppressed",T89="Recently active"),"-",IF(U89&gt;=Scoring!$B$14,"A",IF(U89&gt;=Scoring!$B$15,"B","C"))))</f>
        <v/>
      </c>
      <c r="W89" s="9">
        <f>IF(OR(A89="",V89="-"),"",COUNTIFS($V$2:$V$1001,"&lt;&gt;-",$U$2:$U$1001,"&gt;"&amp;U89)+1)</f>
        <v/>
      </c>
    </row>
    <row r="90">
      <c r="H90" s="8" t="n"/>
      <c r="R90" s="9">
        <f>IF(A90="","",IF(H90="","never",DATEDIF(H90,Scoring!$B$2,"m")))</f>
        <v/>
      </c>
      <c r="S90" s="9">
        <f>IF(A90="","",IF(L90="Y","None",IF(AND(E90&lt;&gt;"",J90="Y"),"Text",IF(AND(D90&lt;&gt;"",I90&lt;&gt;"Y"),"Email",IF(AND(E90&lt;&gt;"",K90="N"),"Call","None")))))</f>
        <v/>
      </c>
      <c r="T90" s="9">
        <f>IF(A90="","",IF(S90="None","Suppressed",IF(AND(H90&lt;&gt;"",R90&lt;Scoring!$B$16),"Recently active",IF(F90="past-client","Past client",IF(F90="sphere","Sphere",IF(F90="lead","Dormant lead","Needs review"))))))</f>
        <v/>
      </c>
      <c r="U90" s="9">
        <f>IF(A90="","",IF(OR(T90="Suppressed",T90="Recently active"),0,IF(F90="past-client",Scoring!$B$3,IF(F90="sphere",Scoring!$B$4,IF(F90="lead",Scoring!$B$5,0)))+MAX(1,MIN(3,N(G90)))*Scoring!$B$6+IF(H90="",Scoring!$B$10,IF(R90&lt;24,Scoring!$B$7,IF(R90&lt;60,Scoring!$B$8,Scoring!$B$9)))+IF(M90="Y",Scoring!$B$11,0)+IF(N(N90)&gt;=7,Scoring!$B$12,IF(N(N90)&gt;=4,Scoring!$B$13,0))))</f>
        <v/>
      </c>
      <c r="V90" s="9">
        <f>IF(A90="","",IF(OR(T90="Suppressed",T90="Recently active"),"-",IF(U90&gt;=Scoring!$B$14,"A",IF(U90&gt;=Scoring!$B$15,"B","C"))))</f>
        <v/>
      </c>
      <c r="W90" s="9">
        <f>IF(OR(A90="",V90="-"),"",COUNTIFS($V$2:$V$1001,"&lt;&gt;-",$U$2:$U$1001,"&gt;"&amp;U90)+1)</f>
        <v/>
      </c>
    </row>
    <row r="91">
      <c r="H91" s="8" t="n"/>
      <c r="R91" s="9">
        <f>IF(A91="","",IF(H91="","never",DATEDIF(H91,Scoring!$B$2,"m")))</f>
        <v/>
      </c>
      <c r="S91" s="9">
        <f>IF(A91="","",IF(L91="Y","None",IF(AND(E91&lt;&gt;"",J91="Y"),"Text",IF(AND(D91&lt;&gt;"",I91&lt;&gt;"Y"),"Email",IF(AND(E91&lt;&gt;"",K91="N"),"Call","None")))))</f>
        <v/>
      </c>
      <c r="T91" s="9">
        <f>IF(A91="","",IF(S91="None","Suppressed",IF(AND(H91&lt;&gt;"",R91&lt;Scoring!$B$16),"Recently active",IF(F91="past-client","Past client",IF(F91="sphere","Sphere",IF(F91="lead","Dormant lead","Needs review"))))))</f>
        <v/>
      </c>
      <c r="U91" s="9">
        <f>IF(A91="","",IF(OR(T91="Suppressed",T91="Recently active"),0,IF(F91="past-client",Scoring!$B$3,IF(F91="sphere",Scoring!$B$4,IF(F91="lead",Scoring!$B$5,0)))+MAX(1,MIN(3,N(G91)))*Scoring!$B$6+IF(H91="",Scoring!$B$10,IF(R91&lt;24,Scoring!$B$7,IF(R91&lt;60,Scoring!$B$8,Scoring!$B$9)))+IF(M91="Y",Scoring!$B$11,0)+IF(N(N91)&gt;=7,Scoring!$B$12,IF(N(N91)&gt;=4,Scoring!$B$13,0))))</f>
        <v/>
      </c>
      <c r="V91" s="9">
        <f>IF(A91="","",IF(OR(T91="Suppressed",T91="Recently active"),"-",IF(U91&gt;=Scoring!$B$14,"A",IF(U91&gt;=Scoring!$B$15,"B","C"))))</f>
        <v/>
      </c>
      <c r="W91" s="9">
        <f>IF(OR(A91="",V91="-"),"",COUNTIFS($V$2:$V$1001,"&lt;&gt;-",$U$2:$U$1001,"&gt;"&amp;U91)+1)</f>
        <v/>
      </c>
    </row>
    <row r="92">
      <c r="H92" s="8" t="n"/>
      <c r="R92" s="9">
        <f>IF(A92="","",IF(H92="","never",DATEDIF(H92,Scoring!$B$2,"m")))</f>
        <v/>
      </c>
      <c r="S92" s="9">
        <f>IF(A92="","",IF(L92="Y","None",IF(AND(E92&lt;&gt;"",J92="Y"),"Text",IF(AND(D92&lt;&gt;"",I92&lt;&gt;"Y"),"Email",IF(AND(E92&lt;&gt;"",K92="N"),"Call","None")))))</f>
        <v/>
      </c>
      <c r="T92" s="9">
        <f>IF(A92="","",IF(S92="None","Suppressed",IF(AND(H92&lt;&gt;"",R92&lt;Scoring!$B$16),"Recently active",IF(F92="past-client","Past client",IF(F92="sphere","Sphere",IF(F92="lead","Dormant lead","Needs review"))))))</f>
        <v/>
      </c>
      <c r="U92" s="9">
        <f>IF(A92="","",IF(OR(T92="Suppressed",T92="Recently active"),0,IF(F92="past-client",Scoring!$B$3,IF(F92="sphere",Scoring!$B$4,IF(F92="lead",Scoring!$B$5,0)))+MAX(1,MIN(3,N(G92)))*Scoring!$B$6+IF(H92="",Scoring!$B$10,IF(R92&lt;24,Scoring!$B$7,IF(R92&lt;60,Scoring!$B$8,Scoring!$B$9)))+IF(M92="Y",Scoring!$B$11,0)+IF(N(N92)&gt;=7,Scoring!$B$12,IF(N(N92)&gt;=4,Scoring!$B$13,0))))</f>
        <v/>
      </c>
      <c r="V92" s="9">
        <f>IF(A92="","",IF(OR(T92="Suppressed",T92="Recently active"),"-",IF(U92&gt;=Scoring!$B$14,"A",IF(U92&gt;=Scoring!$B$15,"B","C"))))</f>
        <v/>
      </c>
      <c r="W92" s="9">
        <f>IF(OR(A92="",V92="-"),"",COUNTIFS($V$2:$V$1001,"&lt;&gt;-",$U$2:$U$1001,"&gt;"&amp;U92)+1)</f>
        <v/>
      </c>
    </row>
    <row r="93">
      <c r="H93" s="8" t="n"/>
      <c r="R93" s="9">
        <f>IF(A93="","",IF(H93="","never",DATEDIF(H93,Scoring!$B$2,"m")))</f>
        <v/>
      </c>
      <c r="S93" s="9">
        <f>IF(A93="","",IF(L93="Y","None",IF(AND(E93&lt;&gt;"",J93="Y"),"Text",IF(AND(D93&lt;&gt;"",I93&lt;&gt;"Y"),"Email",IF(AND(E93&lt;&gt;"",K93="N"),"Call","None")))))</f>
        <v/>
      </c>
      <c r="T93" s="9">
        <f>IF(A93="","",IF(S93="None","Suppressed",IF(AND(H93&lt;&gt;"",R93&lt;Scoring!$B$16),"Recently active",IF(F93="past-client","Past client",IF(F93="sphere","Sphere",IF(F93="lead","Dormant lead","Needs review"))))))</f>
        <v/>
      </c>
      <c r="U93" s="9">
        <f>IF(A93="","",IF(OR(T93="Suppressed",T93="Recently active"),0,IF(F93="past-client",Scoring!$B$3,IF(F93="sphere",Scoring!$B$4,IF(F93="lead",Scoring!$B$5,0)))+MAX(1,MIN(3,N(G93)))*Scoring!$B$6+IF(H93="",Scoring!$B$10,IF(R93&lt;24,Scoring!$B$7,IF(R93&lt;60,Scoring!$B$8,Scoring!$B$9)))+IF(M93="Y",Scoring!$B$11,0)+IF(N(N93)&gt;=7,Scoring!$B$12,IF(N(N93)&gt;=4,Scoring!$B$13,0))))</f>
        <v/>
      </c>
      <c r="V93" s="9">
        <f>IF(A93="","",IF(OR(T93="Suppressed",T93="Recently active"),"-",IF(U93&gt;=Scoring!$B$14,"A",IF(U93&gt;=Scoring!$B$15,"B","C"))))</f>
        <v/>
      </c>
      <c r="W93" s="9">
        <f>IF(OR(A93="",V93="-"),"",COUNTIFS($V$2:$V$1001,"&lt;&gt;-",$U$2:$U$1001,"&gt;"&amp;U93)+1)</f>
        <v/>
      </c>
    </row>
    <row r="94">
      <c r="H94" s="8" t="n"/>
      <c r="R94" s="9">
        <f>IF(A94="","",IF(H94="","never",DATEDIF(H94,Scoring!$B$2,"m")))</f>
        <v/>
      </c>
      <c r="S94" s="9">
        <f>IF(A94="","",IF(L94="Y","None",IF(AND(E94&lt;&gt;"",J94="Y"),"Text",IF(AND(D94&lt;&gt;"",I94&lt;&gt;"Y"),"Email",IF(AND(E94&lt;&gt;"",K94="N"),"Call","None")))))</f>
        <v/>
      </c>
      <c r="T94" s="9">
        <f>IF(A94="","",IF(S94="None","Suppressed",IF(AND(H94&lt;&gt;"",R94&lt;Scoring!$B$16),"Recently active",IF(F94="past-client","Past client",IF(F94="sphere","Sphere",IF(F94="lead","Dormant lead","Needs review"))))))</f>
        <v/>
      </c>
      <c r="U94" s="9">
        <f>IF(A94="","",IF(OR(T94="Suppressed",T94="Recently active"),0,IF(F94="past-client",Scoring!$B$3,IF(F94="sphere",Scoring!$B$4,IF(F94="lead",Scoring!$B$5,0)))+MAX(1,MIN(3,N(G94)))*Scoring!$B$6+IF(H94="",Scoring!$B$10,IF(R94&lt;24,Scoring!$B$7,IF(R94&lt;60,Scoring!$B$8,Scoring!$B$9)))+IF(M94="Y",Scoring!$B$11,0)+IF(N(N94)&gt;=7,Scoring!$B$12,IF(N(N94)&gt;=4,Scoring!$B$13,0))))</f>
        <v/>
      </c>
      <c r="V94" s="9">
        <f>IF(A94="","",IF(OR(T94="Suppressed",T94="Recently active"),"-",IF(U94&gt;=Scoring!$B$14,"A",IF(U94&gt;=Scoring!$B$15,"B","C"))))</f>
        <v/>
      </c>
      <c r="W94" s="9">
        <f>IF(OR(A94="",V94="-"),"",COUNTIFS($V$2:$V$1001,"&lt;&gt;-",$U$2:$U$1001,"&gt;"&amp;U94)+1)</f>
        <v/>
      </c>
    </row>
    <row r="95">
      <c r="H95" s="8" t="n"/>
      <c r="R95" s="9">
        <f>IF(A95="","",IF(H95="","never",DATEDIF(H95,Scoring!$B$2,"m")))</f>
        <v/>
      </c>
      <c r="S95" s="9">
        <f>IF(A95="","",IF(L95="Y","None",IF(AND(E95&lt;&gt;"",J95="Y"),"Text",IF(AND(D95&lt;&gt;"",I95&lt;&gt;"Y"),"Email",IF(AND(E95&lt;&gt;"",K95="N"),"Call","None")))))</f>
        <v/>
      </c>
      <c r="T95" s="9">
        <f>IF(A95="","",IF(S95="None","Suppressed",IF(AND(H95&lt;&gt;"",R95&lt;Scoring!$B$16),"Recently active",IF(F95="past-client","Past client",IF(F95="sphere","Sphere",IF(F95="lead","Dormant lead","Needs review"))))))</f>
        <v/>
      </c>
      <c r="U95" s="9">
        <f>IF(A95="","",IF(OR(T95="Suppressed",T95="Recently active"),0,IF(F95="past-client",Scoring!$B$3,IF(F95="sphere",Scoring!$B$4,IF(F95="lead",Scoring!$B$5,0)))+MAX(1,MIN(3,N(G95)))*Scoring!$B$6+IF(H95="",Scoring!$B$10,IF(R95&lt;24,Scoring!$B$7,IF(R95&lt;60,Scoring!$B$8,Scoring!$B$9)))+IF(M95="Y",Scoring!$B$11,0)+IF(N(N95)&gt;=7,Scoring!$B$12,IF(N(N95)&gt;=4,Scoring!$B$13,0))))</f>
        <v/>
      </c>
      <c r="V95" s="9">
        <f>IF(A95="","",IF(OR(T95="Suppressed",T95="Recently active"),"-",IF(U95&gt;=Scoring!$B$14,"A",IF(U95&gt;=Scoring!$B$15,"B","C"))))</f>
        <v/>
      </c>
      <c r="W95" s="9">
        <f>IF(OR(A95="",V95="-"),"",COUNTIFS($V$2:$V$1001,"&lt;&gt;-",$U$2:$U$1001,"&gt;"&amp;U95)+1)</f>
        <v/>
      </c>
    </row>
    <row r="96">
      <c r="H96" s="8" t="n"/>
      <c r="R96" s="9">
        <f>IF(A96="","",IF(H96="","never",DATEDIF(H96,Scoring!$B$2,"m")))</f>
        <v/>
      </c>
      <c r="S96" s="9">
        <f>IF(A96="","",IF(L96="Y","None",IF(AND(E96&lt;&gt;"",J96="Y"),"Text",IF(AND(D96&lt;&gt;"",I96&lt;&gt;"Y"),"Email",IF(AND(E96&lt;&gt;"",K96="N"),"Call","None")))))</f>
        <v/>
      </c>
      <c r="T96" s="9">
        <f>IF(A96="","",IF(S96="None","Suppressed",IF(AND(H96&lt;&gt;"",R96&lt;Scoring!$B$16),"Recently active",IF(F96="past-client","Past client",IF(F96="sphere","Sphere",IF(F96="lead","Dormant lead","Needs review"))))))</f>
        <v/>
      </c>
      <c r="U96" s="9">
        <f>IF(A96="","",IF(OR(T96="Suppressed",T96="Recently active"),0,IF(F96="past-client",Scoring!$B$3,IF(F96="sphere",Scoring!$B$4,IF(F96="lead",Scoring!$B$5,0)))+MAX(1,MIN(3,N(G96)))*Scoring!$B$6+IF(H96="",Scoring!$B$10,IF(R96&lt;24,Scoring!$B$7,IF(R96&lt;60,Scoring!$B$8,Scoring!$B$9)))+IF(M96="Y",Scoring!$B$11,0)+IF(N(N96)&gt;=7,Scoring!$B$12,IF(N(N96)&gt;=4,Scoring!$B$13,0))))</f>
        <v/>
      </c>
      <c r="V96" s="9">
        <f>IF(A96="","",IF(OR(T96="Suppressed",T96="Recently active"),"-",IF(U96&gt;=Scoring!$B$14,"A",IF(U96&gt;=Scoring!$B$15,"B","C"))))</f>
        <v/>
      </c>
      <c r="W96" s="9">
        <f>IF(OR(A96="",V96="-"),"",COUNTIFS($V$2:$V$1001,"&lt;&gt;-",$U$2:$U$1001,"&gt;"&amp;U96)+1)</f>
        <v/>
      </c>
    </row>
    <row r="97">
      <c r="H97" s="8" t="n"/>
      <c r="R97" s="9">
        <f>IF(A97="","",IF(H97="","never",DATEDIF(H97,Scoring!$B$2,"m")))</f>
        <v/>
      </c>
      <c r="S97" s="9">
        <f>IF(A97="","",IF(L97="Y","None",IF(AND(E97&lt;&gt;"",J97="Y"),"Text",IF(AND(D97&lt;&gt;"",I97&lt;&gt;"Y"),"Email",IF(AND(E97&lt;&gt;"",K97="N"),"Call","None")))))</f>
        <v/>
      </c>
      <c r="T97" s="9">
        <f>IF(A97="","",IF(S97="None","Suppressed",IF(AND(H97&lt;&gt;"",R97&lt;Scoring!$B$16),"Recently active",IF(F97="past-client","Past client",IF(F97="sphere","Sphere",IF(F97="lead","Dormant lead","Needs review"))))))</f>
        <v/>
      </c>
      <c r="U97" s="9">
        <f>IF(A97="","",IF(OR(T97="Suppressed",T97="Recently active"),0,IF(F97="past-client",Scoring!$B$3,IF(F97="sphere",Scoring!$B$4,IF(F97="lead",Scoring!$B$5,0)))+MAX(1,MIN(3,N(G97)))*Scoring!$B$6+IF(H97="",Scoring!$B$10,IF(R97&lt;24,Scoring!$B$7,IF(R97&lt;60,Scoring!$B$8,Scoring!$B$9)))+IF(M97="Y",Scoring!$B$11,0)+IF(N(N97)&gt;=7,Scoring!$B$12,IF(N(N97)&gt;=4,Scoring!$B$13,0))))</f>
        <v/>
      </c>
      <c r="V97" s="9">
        <f>IF(A97="","",IF(OR(T97="Suppressed",T97="Recently active"),"-",IF(U97&gt;=Scoring!$B$14,"A",IF(U97&gt;=Scoring!$B$15,"B","C"))))</f>
        <v/>
      </c>
      <c r="W97" s="9">
        <f>IF(OR(A97="",V97="-"),"",COUNTIFS($V$2:$V$1001,"&lt;&gt;-",$U$2:$U$1001,"&gt;"&amp;U97)+1)</f>
        <v/>
      </c>
    </row>
    <row r="98">
      <c r="H98" s="8" t="n"/>
      <c r="R98" s="9">
        <f>IF(A98="","",IF(H98="","never",DATEDIF(H98,Scoring!$B$2,"m")))</f>
        <v/>
      </c>
      <c r="S98" s="9">
        <f>IF(A98="","",IF(L98="Y","None",IF(AND(E98&lt;&gt;"",J98="Y"),"Text",IF(AND(D98&lt;&gt;"",I98&lt;&gt;"Y"),"Email",IF(AND(E98&lt;&gt;"",K98="N"),"Call","None")))))</f>
        <v/>
      </c>
      <c r="T98" s="9">
        <f>IF(A98="","",IF(S98="None","Suppressed",IF(AND(H98&lt;&gt;"",R98&lt;Scoring!$B$16),"Recently active",IF(F98="past-client","Past client",IF(F98="sphere","Sphere",IF(F98="lead","Dormant lead","Needs review"))))))</f>
        <v/>
      </c>
      <c r="U98" s="9">
        <f>IF(A98="","",IF(OR(T98="Suppressed",T98="Recently active"),0,IF(F98="past-client",Scoring!$B$3,IF(F98="sphere",Scoring!$B$4,IF(F98="lead",Scoring!$B$5,0)))+MAX(1,MIN(3,N(G98)))*Scoring!$B$6+IF(H98="",Scoring!$B$10,IF(R98&lt;24,Scoring!$B$7,IF(R98&lt;60,Scoring!$B$8,Scoring!$B$9)))+IF(M98="Y",Scoring!$B$11,0)+IF(N(N98)&gt;=7,Scoring!$B$12,IF(N(N98)&gt;=4,Scoring!$B$13,0))))</f>
        <v/>
      </c>
      <c r="V98" s="9">
        <f>IF(A98="","",IF(OR(T98="Suppressed",T98="Recently active"),"-",IF(U98&gt;=Scoring!$B$14,"A",IF(U98&gt;=Scoring!$B$15,"B","C"))))</f>
        <v/>
      </c>
      <c r="W98" s="9">
        <f>IF(OR(A98="",V98="-"),"",COUNTIFS($V$2:$V$1001,"&lt;&gt;-",$U$2:$U$1001,"&gt;"&amp;U98)+1)</f>
        <v/>
      </c>
    </row>
    <row r="99">
      <c r="H99" s="8" t="n"/>
      <c r="R99" s="9">
        <f>IF(A99="","",IF(H99="","never",DATEDIF(H99,Scoring!$B$2,"m")))</f>
        <v/>
      </c>
      <c r="S99" s="9">
        <f>IF(A99="","",IF(L99="Y","None",IF(AND(E99&lt;&gt;"",J99="Y"),"Text",IF(AND(D99&lt;&gt;"",I99&lt;&gt;"Y"),"Email",IF(AND(E99&lt;&gt;"",K99="N"),"Call","None")))))</f>
        <v/>
      </c>
      <c r="T99" s="9">
        <f>IF(A99="","",IF(S99="None","Suppressed",IF(AND(H99&lt;&gt;"",R99&lt;Scoring!$B$16),"Recently active",IF(F99="past-client","Past client",IF(F99="sphere","Sphere",IF(F99="lead","Dormant lead","Needs review"))))))</f>
        <v/>
      </c>
      <c r="U99" s="9">
        <f>IF(A99="","",IF(OR(T99="Suppressed",T99="Recently active"),0,IF(F99="past-client",Scoring!$B$3,IF(F99="sphere",Scoring!$B$4,IF(F99="lead",Scoring!$B$5,0)))+MAX(1,MIN(3,N(G99)))*Scoring!$B$6+IF(H99="",Scoring!$B$10,IF(R99&lt;24,Scoring!$B$7,IF(R99&lt;60,Scoring!$B$8,Scoring!$B$9)))+IF(M99="Y",Scoring!$B$11,0)+IF(N(N99)&gt;=7,Scoring!$B$12,IF(N(N99)&gt;=4,Scoring!$B$13,0))))</f>
        <v/>
      </c>
      <c r="V99" s="9">
        <f>IF(A99="","",IF(OR(T99="Suppressed",T99="Recently active"),"-",IF(U99&gt;=Scoring!$B$14,"A",IF(U99&gt;=Scoring!$B$15,"B","C"))))</f>
        <v/>
      </c>
      <c r="W99" s="9">
        <f>IF(OR(A99="",V99="-"),"",COUNTIFS($V$2:$V$1001,"&lt;&gt;-",$U$2:$U$1001,"&gt;"&amp;U99)+1)</f>
        <v/>
      </c>
    </row>
    <row r="100">
      <c r="H100" s="8" t="n"/>
      <c r="R100" s="9">
        <f>IF(A100="","",IF(H100="","never",DATEDIF(H100,Scoring!$B$2,"m")))</f>
        <v/>
      </c>
      <c r="S100" s="9">
        <f>IF(A100="","",IF(L100="Y","None",IF(AND(E100&lt;&gt;"",J100="Y"),"Text",IF(AND(D100&lt;&gt;"",I100&lt;&gt;"Y"),"Email",IF(AND(E100&lt;&gt;"",K100="N"),"Call","None")))))</f>
        <v/>
      </c>
      <c r="T100" s="9">
        <f>IF(A100="","",IF(S100="None","Suppressed",IF(AND(H100&lt;&gt;"",R100&lt;Scoring!$B$16),"Recently active",IF(F100="past-client","Past client",IF(F100="sphere","Sphere",IF(F100="lead","Dormant lead","Needs review"))))))</f>
        <v/>
      </c>
      <c r="U100" s="9">
        <f>IF(A100="","",IF(OR(T100="Suppressed",T100="Recently active"),0,IF(F100="past-client",Scoring!$B$3,IF(F100="sphere",Scoring!$B$4,IF(F100="lead",Scoring!$B$5,0)))+MAX(1,MIN(3,N(G100)))*Scoring!$B$6+IF(H100="",Scoring!$B$10,IF(R100&lt;24,Scoring!$B$7,IF(R100&lt;60,Scoring!$B$8,Scoring!$B$9)))+IF(M100="Y",Scoring!$B$11,0)+IF(N(N100)&gt;=7,Scoring!$B$12,IF(N(N100)&gt;=4,Scoring!$B$13,0))))</f>
        <v/>
      </c>
      <c r="V100" s="9">
        <f>IF(A100="","",IF(OR(T100="Suppressed",T100="Recently active"),"-",IF(U100&gt;=Scoring!$B$14,"A",IF(U100&gt;=Scoring!$B$15,"B","C"))))</f>
        <v/>
      </c>
      <c r="W100" s="9">
        <f>IF(OR(A100="",V100="-"),"",COUNTIFS($V$2:$V$1001,"&lt;&gt;-",$U$2:$U$1001,"&gt;"&amp;U100)+1)</f>
        <v/>
      </c>
    </row>
    <row r="101">
      <c r="H101" s="8" t="n"/>
      <c r="R101" s="9">
        <f>IF(A101="","",IF(H101="","never",DATEDIF(H101,Scoring!$B$2,"m")))</f>
        <v/>
      </c>
      <c r="S101" s="9">
        <f>IF(A101="","",IF(L101="Y","None",IF(AND(E101&lt;&gt;"",J101="Y"),"Text",IF(AND(D101&lt;&gt;"",I101&lt;&gt;"Y"),"Email",IF(AND(E101&lt;&gt;"",K101="N"),"Call","None")))))</f>
        <v/>
      </c>
      <c r="T101" s="9">
        <f>IF(A101="","",IF(S101="None","Suppressed",IF(AND(H101&lt;&gt;"",R101&lt;Scoring!$B$16),"Recently active",IF(F101="past-client","Past client",IF(F101="sphere","Sphere",IF(F101="lead","Dormant lead","Needs review"))))))</f>
        <v/>
      </c>
      <c r="U101" s="9">
        <f>IF(A101="","",IF(OR(T101="Suppressed",T101="Recently active"),0,IF(F101="past-client",Scoring!$B$3,IF(F101="sphere",Scoring!$B$4,IF(F101="lead",Scoring!$B$5,0)))+MAX(1,MIN(3,N(G101)))*Scoring!$B$6+IF(H101="",Scoring!$B$10,IF(R101&lt;24,Scoring!$B$7,IF(R101&lt;60,Scoring!$B$8,Scoring!$B$9)))+IF(M101="Y",Scoring!$B$11,0)+IF(N(N101)&gt;=7,Scoring!$B$12,IF(N(N101)&gt;=4,Scoring!$B$13,0))))</f>
        <v/>
      </c>
      <c r="V101" s="9">
        <f>IF(A101="","",IF(OR(T101="Suppressed",T101="Recently active"),"-",IF(U101&gt;=Scoring!$B$14,"A",IF(U101&gt;=Scoring!$B$15,"B","C"))))</f>
        <v/>
      </c>
      <c r="W101" s="9">
        <f>IF(OR(A101="",V101="-"),"",COUNTIFS($V$2:$V$1001,"&lt;&gt;-",$U$2:$U$1001,"&gt;"&amp;U101)+1)</f>
        <v/>
      </c>
    </row>
    <row r="102">
      <c r="H102" s="8" t="n"/>
      <c r="R102" s="9">
        <f>IF(A102="","",IF(H102="","never",DATEDIF(H102,Scoring!$B$2,"m")))</f>
        <v/>
      </c>
      <c r="S102" s="9">
        <f>IF(A102="","",IF(L102="Y","None",IF(AND(E102&lt;&gt;"",J102="Y"),"Text",IF(AND(D102&lt;&gt;"",I102&lt;&gt;"Y"),"Email",IF(AND(E102&lt;&gt;"",K102="N"),"Call","None")))))</f>
        <v/>
      </c>
      <c r="T102" s="9">
        <f>IF(A102="","",IF(S102="None","Suppressed",IF(AND(H102&lt;&gt;"",R102&lt;Scoring!$B$16),"Recently active",IF(F102="past-client","Past client",IF(F102="sphere","Sphere",IF(F102="lead","Dormant lead","Needs review"))))))</f>
        <v/>
      </c>
      <c r="U102" s="9">
        <f>IF(A102="","",IF(OR(T102="Suppressed",T102="Recently active"),0,IF(F102="past-client",Scoring!$B$3,IF(F102="sphere",Scoring!$B$4,IF(F102="lead",Scoring!$B$5,0)))+MAX(1,MIN(3,N(G102)))*Scoring!$B$6+IF(H102="",Scoring!$B$10,IF(R102&lt;24,Scoring!$B$7,IF(R102&lt;60,Scoring!$B$8,Scoring!$B$9)))+IF(M102="Y",Scoring!$B$11,0)+IF(N(N102)&gt;=7,Scoring!$B$12,IF(N(N102)&gt;=4,Scoring!$B$13,0))))</f>
        <v/>
      </c>
      <c r="V102" s="9">
        <f>IF(A102="","",IF(OR(T102="Suppressed",T102="Recently active"),"-",IF(U102&gt;=Scoring!$B$14,"A",IF(U102&gt;=Scoring!$B$15,"B","C"))))</f>
        <v/>
      </c>
      <c r="W102" s="9">
        <f>IF(OR(A102="",V102="-"),"",COUNTIFS($V$2:$V$1001,"&lt;&gt;-",$U$2:$U$1001,"&gt;"&amp;U102)+1)</f>
        <v/>
      </c>
    </row>
    <row r="103">
      <c r="H103" s="8" t="n"/>
      <c r="R103" s="9">
        <f>IF(A103="","",IF(H103="","never",DATEDIF(H103,Scoring!$B$2,"m")))</f>
        <v/>
      </c>
      <c r="S103" s="9">
        <f>IF(A103="","",IF(L103="Y","None",IF(AND(E103&lt;&gt;"",J103="Y"),"Text",IF(AND(D103&lt;&gt;"",I103&lt;&gt;"Y"),"Email",IF(AND(E103&lt;&gt;"",K103="N"),"Call","None")))))</f>
        <v/>
      </c>
      <c r="T103" s="9">
        <f>IF(A103="","",IF(S103="None","Suppressed",IF(AND(H103&lt;&gt;"",R103&lt;Scoring!$B$16),"Recently active",IF(F103="past-client","Past client",IF(F103="sphere","Sphere",IF(F103="lead","Dormant lead","Needs review"))))))</f>
        <v/>
      </c>
      <c r="U103" s="9">
        <f>IF(A103="","",IF(OR(T103="Suppressed",T103="Recently active"),0,IF(F103="past-client",Scoring!$B$3,IF(F103="sphere",Scoring!$B$4,IF(F103="lead",Scoring!$B$5,0)))+MAX(1,MIN(3,N(G103)))*Scoring!$B$6+IF(H103="",Scoring!$B$10,IF(R103&lt;24,Scoring!$B$7,IF(R103&lt;60,Scoring!$B$8,Scoring!$B$9)))+IF(M103="Y",Scoring!$B$11,0)+IF(N(N103)&gt;=7,Scoring!$B$12,IF(N(N103)&gt;=4,Scoring!$B$13,0))))</f>
        <v/>
      </c>
      <c r="V103" s="9">
        <f>IF(A103="","",IF(OR(T103="Suppressed",T103="Recently active"),"-",IF(U103&gt;=Scoring!$B$14,"A",IF(U103&gt;=Scoring!$B$15,"B","C"))))</f>
        <v/>
      </c>
      <c r="W103" s="9">
        <f>IF(OR(A103="",V103="-"),"",COUNTIFS($V$2:$V$1001,"&lt;&gt;-",$U$2:$U$1001,"&gt;"&amp;U103)+1)</f>
        <v/>
      </c>
    </row>
    <row r="104">
      <c r="H104" s="8" t="n"/>
      <c r="R104" s="9">
        <f>IF(A104="","",IF(H104="","never",DATEDIF(H104,Scoring!$B$2,"m")))</f>
        <v/>
      </c>
      <c r="S104" s="9">
        <f>IF(A104="","",IF(L104="Y","None",IF(AND(E104&lt;&gt;"",J104="Y"),"Text",IF(AND(D104&lt;&gt;"",I104&lt;&gt;"Y"),"Email",IF(AND(E104&lt;&gt;"",K104="N"),"Call","None")))))</f>
        <v/>
      </c>
      <c r="T104" s="9">
        <f>IF(A104="","",IF(S104="None","Suppressed",IF(AND(H104&lt;&gt;"",R104&lt;Scoring!$B$16),"Recently active",IF(F104="past-client","Past client",IF(F104="sphere","Sphere",IF(F104="lead","Dormant lead","Needs review"))))))</f>
        <v/>
      </c>
      <c r="U104" s="9">
        <f>IF(A104="","",IF(OR(T104="Suppressed",T104="Recently active"),0,IF(F104="past-client",Scoring!$B$3,IF(F104="sphere",Scoring!$B$4,IF(F104="lead",Scoring!$B$5,0)))+MAX(1,MIN(3,N(G104)))*Scoring!$B$6+IF(H104="",Scoring!$B$10,IF(R104&lt;24,Scoring!$B$7,IF(R104&lt;60,Scoring!$B$8,Scoring!$B$9)))+IF(M104="Y",Scoring!$B$11,0)+IF(N(N104)&gt;=7,Scoring!$B$12,IF(N(N104)&gt;=4,Scoring!$B$13,0))))</f>
        <v/>
      </c>
      <c r="V104" s="9">
        <f>IF(A104="","",IF(OR(T104="Suppressed",T104="Recently active"),"-",IF(U104&gt;=Scoring!$B$14,"A",IF(U104&gt;=Scoring!$B$15,"B","C"))))</f>
        <v/>
      </c>
      <c r="W104" s="9">
        <f>IF(OR(A104="",V104="-"),"",COUNTIFS($V$2:$V$1001,"&lt;&gt;-",$U$2:$U$1001,"&gt;"&amp;U104)+1)</f>
        <v/>
      </c>
    </row>
    <row r="105">
      <c r="H105" s="8" t="n"/>
      <c r="R105" s="9">
        <f>IF(A105="","",IF(H105="","never",DATEDIF(H105,Scoring!$B$2,"m")))</f>
        <v/>
      </c>
      <c r="S105" s="9">
        <f>IF(A105="","",IF(L105="Y","None",IF(AND(E105&lt;&gt;"",J105="Y"),"Text",IF(AND(D105&lt;&gt;"",I105&lt;&gt;"Y"),"Email",IF(AND(E105&lt;&gt;"",K105="N"),"Call","None")))))</f>
        <v/>
      </c>
      <c r="T105" s="9">
        <f>IF(A105="","",IF(S105="None","Suppressed",IF(AND(H105&lt;&gt;"",R105&lt;Scoring!$B$16),"Recently active",IF(F105="past-client","Past client",IF(F105="sphere","Sphere",IF(F105="lead","Dormant lead","Needs review"))))))</f>
        <v/>
      </c>
      <c r="U105" s="9">
        <f>IF(A105="","",IF(OR(T105="Suppressed",T105="Recently active"),0,IF(F105="past-client",Scoring!$B$3,IF(F105="sphere",Scoring!$B$4,IF(F105="lead",Scoring!$B$5,0)))+MAX(1,MIN(3,N(G105)))*Scoring!$B$6+IF(H105="",Scoring!$B$10,IF(R105&lt;24,Scoring!$B$7,IF(R105&lt;60,Scoring!$B$8,Scoring!$B$9)))+IF(M105="Y",Scoring!$B$11,0)+IF(N(N105)&gt;=7,Scoring!$B$12,IF(N(N105)&gt;=4,Scoring!$B$13,0))))</f>
        <v/>
      </c>
      <c r="V105" s="9">
        <f>IF(A105="","",IF(OR(T105="Suppressed",T105="Recently active"),"-",IF(U105&gt;=Scoring!$B$14,"A",IF(U105&gt;=Scoring!$B$15,"B","C"))))</f>
        <v/>
      </c>
      <c r="W105" s="9">
        <f>IF(OR(A105="",V105="-"),"",COUNTIFS($V$2:$V$1001,"&lt;&gt;-",$U$2:$U$1001,"&gt;"&amp;U105)+1)</f>
        <v/>
      </c>
    </row>
    <row r="106">
      <c r="H106" s="8" t="n"/>
      <c r="R106" s="9">
        <f>IF(A106="","",IF(H106="","never",DATEDIF(H106,Scoring!$B$2,"m")))</f>
        <v/>
      </c>
      <c r="S106" s="9">
        <f>IF(A106="","",IF(L106="Y","None",IF(AND(E106&lt;&gt;"",J106="Y"),"Text",IF(AND(D106&lt;&gt;"",I106&lt;&gt;"Y"),"Email",IF(AND(E106&lt;&gt;"",K106="N"),"Call","None")))))</f>
        <v/>
      </c>
      <c r="T106" s="9">
        <f>IF(A106="","",IF(S106="None","Suppressed",IF(AND(H106&lt;&gt;"",R106&lt;Scoring!$B$16),"Recently active",IF(F106="past-client","Past client",IF(F106="sphere","Sphere",IF(F106="lead","Dormant lead","Needs review"))))))</f>
        <v/>
      </c>
      <c r="U106" s="9">
        <f>IF(A106="","",IF(OR(T106="Suppressed",T106="Recently active"),0,IF(F106="past-client",Scoring!$B$3,IF(F106="sphere",Scoring!$B$4,IF(F106="lead",Scoring!$B$5,0)))+MAX(1,MIN(3,N(G106)))*Scoring!$B$6+IF(H106="",Scoring!$B$10,IF(R106&lt;24,Scoring!$B$7,IF(R106&lt;60,Scoring!$B$8,Scoring!$B$9)))+IF(M106="Y",Scoring!$B$11,0)+IF(N(N106)&gt;=7,Scoring!$B$12,IF(N(N106)&gt;=4,Scoring!$B$13,0))))</f>
        <v/>
      </c>
      <c r="V106" s="9">
        <f>IF(A106="","",IF(OR(T106="Suppressed",T106="Recently active"),"-",IF(U106&gt;=Scoring!$B$14,"A",IF(U106&gt;=Scoring!$B$15,"B","C"))))</f>
        <v/>
      </c>
      <c r="W106" s="9">
        <f>IF(OR(A106="",V106="-"),"",COUNTIFS($V$2:$V$1001,"&lt;&gt;-",$U$2:$U$1001,"&gt;"&amp;U106)+1)</f>
        <v/>
      </c>
    </row>
    <row r="107">
      <c r="H107" s="8" t="n"/>
      <c r="R107" s="9">
        <f>IF(A107="","",IF(H107="","never",DATEDIF(H107,Scoring!$B$2,"m")))</f>
        <v/>
      </c>
      <c r="S107" s="9">
        <f>IF(A107="","",IF(L107="Y","None",IF(AND(E107&lt;&gt;"",J107="Y"),"Text",IF(AND(D107&lt;&gt;"",I107&lt;&gt;"Y"),"Email",IF(AND(E107&lt;&gt;"",K107="N"),"Call","None")))))</f>
        <v/>
      </c>
      <c r="T107" s="9">
        <f>IF(A107="","",IF(S107="None","Suppressed",IF(AND(H107&lt;&gt;"",R107&lt;Scoring!$B$16),"Recently active",IF(F107="past-client","Past client",IF(F107="sphere","Sphere",IF(F107="lead","Dormant lead","Needs review"))))))</f>
        <v/>
      </c>
      <c r="U107" s="9">
        <f>IF(A107="","",IF(OR(T107="Suppressed",T107="Recently active"),0,IF(F107="past-client",Scoring!$B$3,IF(F107="sphere",Scoring!$B$4,IF(F107="lead",Scoring!$B$5,0)))+MAX(1,MIN(3,N(G107)))*Scoring!$B$6+IF(H107="",Scoring!$B$10,IF(R107&lt;24,Scoring!$B$7,IF(R107&lt;60,Scoring!$B$8,Scoring!$B$9)))+IF(M107="Y",Scoring!$B$11,0)+IF(N(N107)&gt;=7,Scoring!$B$12,IF(N(N107)&gt;=4,Scoring!$B$13,0))))</f>
        <v/>
      </c>
      <c r="V107" s="9">
        <f>IF(A107="","",IF(OR(T107="Suppressed",T107="Recently active"),"-",IF(U107&gt;=Scoring!$B$14,"A",IF(U107&gt;=Scoring!$B$15,"B","C"))))</f>
        <v/>
      </c>
      <c r="W107" s="9">
        <f>IF(OR(A107="",V107="-"),"",COUNTIFS($V$2:$V$1001,"&lt;&gt;-",$U$2:$U$1001,"&gt;"&amp;U107)+1)</f>
        <v/>
      </c>
    </row>
    <row r="108">
      <c r="H108" s="8" t="n"/>
      <c r="R108" s="9">
        <f>IF(A108="","",IF(H108="","never",DATEDIF(H108,Scoring!$B$2,"m")))</f>
        <v/>
      </c>
      <c r="S108" s="9">
        <f>IF(A108="","",IF(L108="Y","None",IF(AND(E108&lt;&gt;"",J108="Y"),"Text",IF(AND(D108&lt;&gt;"",I108&lt;&gt;"Y"),"Email",IF(AND(E108&lt;&gt;"",K108="N"),"Call","None")))))</f>
        <v/>
      </c>
      <c r="T108" s="9">
        <f>IF(A108="","",IF(S108="None","Suppressed",IF(AND(H108&lt;&gt;"",R108&lt;Scoring!$B$16),"Recently active",IF(F108="past-client","Past client",IF(F108="sphere","Sphere",IF(F108="lead","Dormant lead","Needs review"))))))</f>
        <v/>
      </c>
      <c r="U108" s="9">
        <f>IF(A108="","",IF(OR(T108="Suppressed",T108="Recently active"),0,IF(F108="past-client",Scoring!$B$3,IF(F108="sphere",Scoring!$B$4,IF(F108="lead",Scoring!$B$5,0)))+MAX(1,MIN(3,N(G108)))*Scoring!$B$6+IF(H108="",Scoring!$B$10,IF(R108&lt;24,Scoring!$B$7,IF(R108&lt;60,Scoring!$B$8,Scoring!$B$9)))+IF(M108="Y",Scoring!$B$11,0)+IF(N(N108)&gt;=7,Scoring!$B$12,IF(N(N108)&gt;=4,Scoring!$B$13,0))))</f>
        <v/>
      </c>
      <c r="V108" s="9">
        <f>IF(A108="","",IF(OR(T108="Suppressed",T108="Recently active"),"-",IF(U108&gt;=Scoring!$B$14,"A",IF(U108&gt;=Scoring!$B$15,"B","C"))))</f>
        <v/>
      </c>
      <c r="W108" s="9">
        <f>IF(OR(A108="",V108="-"),"",COUNTIFS($V$2:$V$1001,"&lt;&gt;-",$U$2:$U$1001,"&gt;"&amp;U108)+1)</f>
        <v/>
      </c>
    </row>
    <row r="109">
      <c r="H109" s="8" t="n"/>
      <c r="R109" s="9">
        <f>IF(A109="","",IF(H109="","never",DATEDIF(H109,Scoring!$B$2,"m")))</f>
        <v/>
      </c>
      <c r="S109" s="9">
        <f>IF(A109="","",IF(L109="Y","None",IF(AND(E109&lt;&gt;"",J109="Y"),"Text",IF(AND(D109&lt;&gt;"",I109&lt;&gt;"Y"),"Email",IF(AND(E109&lt;&gt;"",K109="N"),"Call","None")))))</f>
        <v/>
      </c>
      <c r="T109" s="9">
        <f>IF(A109="","",IF(S109="None","Suppressed",IF(AND(H109&lt;&gt;"",R109&lt;Scoring!$B$16),"Recently active",IF(F109="past-client","Past client",IF(F109="sphere","Sphere",IF(F109="lead","Dormant lead","Needs review"))))))</f>
        <v/>
      </c>
      <c r="U109" s="9">
        <f>IF(A109="","",IF(OR(T109="Suppressed",T109="Recently active"),0,IF(F109="past-client",Scoring!$B$3,IF(F109="sphere",Scoring!$B$4,IF(F109="lead",Scoring!$B$5,0)))+MAX(1,MIN(3,N(G109)))*Scoring!$B$6+IF(H109="",Scoring!$B$10,IF(R109&lt;24,Scoring!$B$7,IF(R109&lt;60,Scoring!$B$8,Scoring!$B$9)))+IF(M109="Y",Scoring!$B$11,0)+IF(N(N109)&gt;=7,Scoring!$B$12,IF(N(N109)&gt;=4,Scoring!$B$13,0))))</f>
        <v/>
      </c>
      <c r="V109" s="9">
        <f>IF(A109="","",IF(OR(T109="Suppressed",T109="Recently active"),"-",IF(U109&gt;=Scoring!$B$14,"A",IF(U109&gt;=Scoring!$B$15,"B","C"))))</f>
        <v/>
      </c>
      <c r="W109" s="9">
        <f>IF(OR(A109="",V109="-"),"",COUNTIFS($V$2:$V$1001,"&lt;&gt;-",$U$2:$U$1001,"&gt;"&amp;U109)+1)</f>
        <v/>
      </c>
    </row>
    <row r="110">
      <c r="H110" s="8" t="n"/>
      <c r="R110" s="9">
        <f>IF(A110="","",IF(H110="","never",DATEDIF(H110,Scoring!$B$2,"m")))</f>
        <v/>
      </c>
      <c r="S110" s="9">
        <f>IF(A110="","",IF(L110="Y","None",IF(AND(E110&lt;&gt;"",J110="Y"),"Text",IF(AND(D110&lt;&gt;"",I110&lt;&gt;"Y"),"Email",IF(AND(E110&lt;&gt;"",K110="N"),"Call","None")))))</f>
        <v/>
      </c>
      <c r="T110" s="9">
        <f>IF(A110="","",IF(S110="None","Suppressed",IF(AND(H110&lt;&gt;"",R110&lt;Scoring!$B$16),"Recently active",IF(F110="past-client","Past client",IF(F110="sphere","Sphere",IF(F110="lead","Dormant lead","Needs review"))))))</f>
        <v/>
      </c>
      <c r="U110" s="9">
        <f>IF(A110="","",IF(OR(T110="Suppressed",T110="Recently active"),0,IF(F110="past-client",Scoring!$B$3,IF(F110="sphere",Scoring!$B$4,IF(F110="lead",Scoring!$B$5,0)))+MAX(1,MIN(3,N(G110)))*Scoring!$B$6+IF(H110="",Scoring!$B$10,IF(R110&lt;24,Scoring!$B$7,IF(R110&lt;60,Scoring!$B$8,Scoring!$B$9)))+IF(M110="Y",Scoring!$B$11,0)+IF(N(N110)&gt;=7,Scoring!$B$12,IF(N(N110)&gt;=4,Scoring!$B$13,0))))</f>
        <v/>
      </c>
      <c r="V110" s="9">
        <f>IF(A110="","",IF(OR(T110="Suppressed",T110="Recently active"),"-",IF(U110&gt;=Scoring!$B$14,"A",IF(U110&gt;=Scoring!$B$15,"B","C"))))</f>
        <v/>
      </c>
      <c r="W110" s="9">
        <f>IF(OR(A110="",V110="-"),"",COUNTIFS($V$2:$V$1001,"&lt;&gt;-",$U$2:$U$1001,"&gt;"&amp;U110)+1)</f>
        <v/>
      </c>
    </row>
    <row r="111">
      <c r="H111" s="8" t="n"/>
      <c r="R111" s="9">
        <f>IF(A111="","",IF(H111="","never",DATEDIF(H111,Scoring!$B$2,"m")))</f>
        <v/>
      </c>
      <c r="S111" s="9">
        <f>IF(A111="","",IF(L111="Y","None",IF(AND(E111&lt;&gt;"",J111="Y"),"Text",IF(AND(D111&lt;&gt;"",I111&lt;&gt;"Y"),"Email",IF(AND(E111&lt;&gt;"",K111="N"),"Call","None")))))</f>
        <v/>
      </c>
      <c r="T111" s="9">
        <f>IF(A111="","",IF(S111="None","Suppressed",IF(AND(H111&lt;&gt;"",R111&lt;Scoring!$B$16),"Recently active",IF(F111="past-client","Past client",IF(F111="sphere","Sphere",IF(F111="lead","Dormant lead","Needs review"))))))</f>
        <v/>
      </c>
      <c r="U111" s="9">
        <f>IF(A111="","",IF(OR(T111="Suppressed",T111="Recently active"),0,IF(F111="past-client",Scoring!$B$3,IF(F111="sphere",Scoring!$B$4,IF(F111="lead",Scoring!$B$5,0)))+MAX(1,MIN(3,N(G111)))*Scoring!$B$6+IF(H111="",Scoring!$B$10,IF(R111&lt;24,Scoring!$B$7,IF(R111&lt;60,Scoring!$B$8,Scoring!$B$9)))+IF(M111="Y",Scoring!$B$11,0)+IF(N(N111)&gt;=7,Scoring!$B$12,IF(N(N111)&gt;=4,Scoring!$B$13,0))))</f>
        <v/>
      </c>
      <c r="V111" s="9">
        <f>IF(A111="","",IF(OR(T111="Suppressed",T111="Recently active"),"-",IF(U111&gt;=Scoring!$B$14,"A",IF(U111&gt;=Scoring!$B$15,"B","C"))))</f>
        <v/>
      </c>
      <c r="W111" s="9">
        <f>IF(OR(A111="",V111="-"),"",COUNTIFS($V$2:$V$1001,"&lt;&gt;-",$U$2:$U$1001,"&gt;"&amp;U111)+1)</f>
        <v/>
      </c>
    </row>
    <row r="112">
      <c r="H112" s="8" t="n"/>
      <c r="R112" s="9">
        <f>IF(A112="","",IF(H112="","never",DATEDIF(H112,Scoring!$B$2,"m")))</f>
        <v/>
      </c>
      <c r="S112" s="9">
        <f>IF(A112="","",IF(L112="Y","None",IF(AND(E112&lt;&gt;"",J112="Y"),"Text",IF(AND(D112&lt;&gt;"",I112&lt;&gt;"Y"),"Email",IF(AND(E112&lt;&gt;"",K112="N"),"Call","None")))))</f>
        <v/>
      </c>
      <c r="T112" s="9">
        <f>IF(A112="","",IF(S112="None","Suppressed",IF(AND(H112&lt;&gt;"",R112&lt;Scoring!$B$16),"Recently active",IF(F112="past-client","Past client",IF(F112="sphere","Sphere",IF(F112="lead","Dormant lead","Needs review"))))))</f>
        <v/>
      </c>
      <c r="U112" s="9">
        <f>IF(A112="","",IF(OR(T112="Suppressed",T112="Recently active"),0,IF(F112="past-client",Scoring!$B$3,IF(F112="sphere",Scoring!$B$4,IF(F112="lead",Scoring!$B$5,0)))+MAX(1,MIN(3,N(G112)))*Scoring!$B$6+IF(H112="",Scoring!$B$10,IF(R112&lt;24,Scoring!$B$7,IF(R112&lt;60,Scoring!$B$8,Scoring!$B$9)))+IF(M112="Y",Scoring!$B$11,0)+IF(N(N112)&gt;=7,Scoring!$B$12,IF(N(N112)&gt;=4,Scoring!$B$13,0))))</f>
        <v/>
      </c>
      <c r="V112" s="9">
        <f>IF(A112="","",IF(OR(T112="Suppressed",T112="Recently active"),"-",IF(U112&gt;=Scoring!$B$14,"A",IF(U112&gt;=Scoring!$B$15,"B","C"))))</f>
        <v/>
      </c>
      <c r="W112" s="9">
        <f>IF(OR(A112="",V112="-"),"",COUNTIFS($V$2:$V$1001,"&lt;&gt;-",$U$2:$U$1001,"&gt;"&amp;U112)+1)</f>
        <v/>
      </c>
    </row>
    <row r="113">
      <c r="H113" s="8" t="n"/>
      <c r="R113" s="9">
        <f>IF(A113="","",IF(H113="","never",DATEDIF(H113,Scoring!$B$2,"m")))</f>
        <v/>
      </c>
      <c r="S113" s="9">
        <f>IF(A113="","",IF(L113="Y","None",IF(AND(E113&lt;&gt;"",J113="Y"),"Text",IF(AND(D113&lt;&gt;"",I113&lt;&gt;"Y"),"Email",IF(AND(E113&lt;&gt;"",K113="N"),"Call","None")))))</f>
        <v/>
      </c>
      <c r="T113" s="9">
        <f>IF(A113="","",IF(S113="None","Suppressed",IF(AND(H113&lt;&gt;"",R113&lt;Scoring!$B$16),"Recently active",IF(F113="past-client","Past client",IF(F113="sphere","Sphere",IF(F113="lead","Dormant lead","Needs review"))))))</f>
        <v/>
      </c>
      <c r="U113" s="9">
        <f>IF(A113="","",IF(OR(T113="Suppressed",T113="Recently active"),0,IF(F113="past-client",Scoring!$B$3,IF(F113="sphere",Scoring!$B$4,IF(F113="lead",Scoring!$B$5,0)))+MAX(1,MIN(3,N(G113)))*Scoring!$B$6+IF(H113="",Scoring!$B$10,IF(R113&lt;24,Scoring!$B$7,IF(R113&lt;60,Scoring!$B$8,Scoring!$B$9)))+IF(M113="Y",Scoring!$B$11,0)+IF(N(N113)&gt;=7,Scoring!$B$12,IF(N(N113)&gt;=4,Scoring!$B$13,0))))</f>
        <v/>
      </c>
      <c r="V113" s="9">
        <f>IF(A113="","",IF(OR(T113="Suppressed",T113="Recently active"),"-",IF(U113&gt;=Scoring!$B$14,"A",IF(U113&gt;=Scoring!$B$15,"B","C"))))</f>
        <v/>
      </c>
      <c r="W113" s="9">
        <f>IF(OR(A113="",V113="-"),"",COUNTIFS($V$2:$V$1001,"&lt;&gt;-",$U$2:$U$1001,"&gt;"&amp;U113)+1)</f>
        <v/>
      </c>
    </row>
    <row r="114">
      <c r="H114" s="8" t="n"/>
      <c r="R114" s="9">
        <f>IF(A114="","",IF(H114="","never",DATEDIF(H114,Scoring!$B$2,"m")))</f>
        <v/>
      </c>
      <c r="S114" s="9">
        <f>IF(A114="","",IF(L114="Y","None",IF(AND(E114&lt;&gt;"",J114="Y"),"Text",IF(AND(D114&lt;&gt;"",I114&lt;&gt;"Y"),"Email",IF(AND(E114&lt;&gt;"",K114="N"),"Call","None")))))</f>
        <v/>
      </c>
      <c r="T114" s="9">
        <f>IF(A114="","",IF(S114="None","Suppressed",IF(AND(H114&lt;&gt;"",R114&lt;Scoring!$B$16),"Recently active",IF(F114="past-client","Past client",IF(F114="sphere","Sphere",IF(F114="lead","Dormant lead","Needs review"))))))</f>
        <v/>
      </c>
      <c r="U114" s="9">
        <f>IF(A114="","",IF(OR(T114="Suppressed",T114="Recently active"),0,IF(F114="past-client",Scoring!$B$3,IF(F114="sphere",Scoring!$B$4,IF(F114="lead",Scoring!$B$5,0)))+MAX(1,MIN(3,N(G114)))*Scoring!$B$6+IF(H114="",Scoring!$B$10,IF(R114&lt;24,Scoring!$B$7,IF(R114&lt;60,Scoring!$B$8,Scoring!$B$9)))+IF(M114="Y",Scoring!$B$11,0)+IF(N(N114)&gt;=7,Scoring!$B$12,IF(N(N114)&gt;=4,Scoring!$B$13,0))))</f>
        <v/>
      </c>
      <c r="V114" s="9">
        <f>IF(A114="","",IF(OR(T114="Suppressed",T114="Recently active"),"-",IF(U114&gt;=Scoring!$B$14,"A",IF(U114&gt;=Scoring!$B$15,"B","C"))))</f>
        <v/>
      </c>
      <c r="W114" s="9">
        <f>IF(OR(A114="",V114="-"),"",COUNTIFS($V$2:$V$1001,"&lt;&gt;-",$U$2:$U$1001,"&gt;"&amp;U114)+1)</f>
        <v/>
      </c>
    </row>
    <row r="115">
      <c r="H115" s="8" t="n"/>
      <c r="R115" s="9">
        <f>IF(A115="","",IF(H115="","never",DATEDIF(H115,Scoring!$B$2,"m")))</f>
        <v/>
      </c>
      <c r="S115" s="9">
        <f>IF(A115="","",IF(L115="Y","None",IF(AND(E115&lt;&gt;"",J115="Y"),"Text",IF(AND(D115&lt;&gt;"",I115&lt;&gt;"Y"),"Email",IF(AND(E115&lt;&gt;"",K115="N"),"Call","None")))))</f>
        <v/>
      </c>
      <c r="T115" s="9">
        <f>IF(A115="","",IF(S115="None","Suppressed",IF(AND(H115&lt;&gt;"",R115&lt;Scoring!$B$16),"Recently active",IF(F115="past-client","Past client",IF(F115="sphere","Sphere",IF(F115="lead","Dormant lead","Needs review"))))))</f>
        <v/>
      </c>
      <c r="U115" s="9">
        <f>IF(A115="","",IF(OR(T115="Suppressed",T115="Recently active"),0,IF(F115="past-client",Scoring!$B$3,IF(F115="sphere",Scoring!$B$4,IF(F115="lead",Scoring!$B$5,0)))+MAX(1,MIN(3,N(G115)))*Scoring!$B$6+IF(H115="",Scoring!$B$10,IF(R115&lt;24,Scoring!$B$7,IF(R115&lt;60,Scoring!$B$8,Scoring!$B$9)))+IF(M115="Y",Scoring!$B$11,0)+IF(N(N115)&gt;=7,Scoring!$B$12,IF(N(N115)&gt;=4,Scoring!$B$13,0))))</f>
        <v/>
      </c>
      <c r="V115" s="9">
        <f>IF(A115="","",IF(OR(T115="Suppressed",T115="Recently active"),"-",IF(U115&gt;=Scoring!$B$14,"A",IF(U115&gt;=Scoring!$B$15,"B","C"))))</f>
        <v/>
      </c>
      <c r="W115" s="9">
        <f>IF(OR(A115="",V115="-"),"",COUNTIFS($V$2:$V$1001,"&lt;&gt;-",$U$2:$U$1001,"&gt;"&amp;U115)+1)</f>
        <v/>
      </c>
    </row>
    <row r="116">
      <c r="H116" s="8" t="n"/>
      <c r="R116" s="9">
        <f>IF(A116="","",IF(H116="","never",DATEDIF(H116,Scoring!$B$2,"m")))</f>
        <v/>
      </c>
      <c r="S116" s="9">
        <f>IF(A116="","",IF(L116="Y","None",IF(AND(E116&lt;&gt;"",J116="Y"),"Text",IF(AND(D116&lt;&gt;"",I116&lt;&gt;"Y"),"Email",IF(AND(E116&lt;&gt;"",K116="N"),"Call","None")))))</f>
        <v/>
      </c>
      <c r="T116" s="9">
        <f>IF(A116="","",IF(S116="None","Suppressed",IF(AND(H116&lt;&gt;"",R116&lt;Scoring!$B$16),"Recently active",IF(F116="past-client","Past client",IF(F116="sphere","Sphere",IF(F116="lead","Dormant lead","Needs review"))))))</f>
        <v/>
      </c>
      <c r="U116" s="9">
        <f>IF(A116="","",IF(OR(T116="Suppressed",T116="Recently active"),0,IF(F116="past-client",Scoring!$B$3,IF(F116="sphere",Scoring!$B$4,IF(F116="lead",Scoring!$B$5,0)))+MAX(1,MIN(3,N(G116)))*Scoring!$B$6+IF(H116="",Scoring!$B$10,IF(R116&lt;24,Scoring!$B$7,IF(R116&lt;60,Scoring!$B$8,Scoring!$B$9)))+IF(M116="Y",Scoring!$B$11,0)+IF(N(N116)&gt;=7,Scoring!$B$12,IF(N(N116)&gt;=4,Scoring!$B$13,0))))</f>
        <v/>
      </c>
      <c r="V116" s="9">
        <f>IF(A116="","",IF(OR(T116="Suppressed",T116="Recently active"),"-",IF(U116&gt;=Scoring!$B$14,"A",IF(U116&gt;=Scoring!$B$15,"B","C"))))</f>
        <v/>
      </c>
      <c r="W116" s="9">
        <f>IF(OR(A116="",V116="-"),"",COUNTIFS($V$2:$V$1001,"&lt;&gt;-",$U$2:$U$1001,"&gt;"&amp;U116)+1)</f>
        <v/>
      </c>
    </row>
    <row r="117">
      <c r="H117" s="8" t="n"/>
      <c r="R117" s="9">
        <f>IF(A117="","",IF(H117="","never",DATEDIF(H117,Scoring!$B$2,"m")))</f>
        <v/>
      </c>
      <c r="S117" s="9">
        <f>IF(A117="","",IF(L117="Y","None",IF(AND(E117&lt;&gt;"",J117="Y"),"Text",IF(AND(D117&lt;&gt;"",I117&lt;&gt;"Y"),"Email",IF(AND(E117&lt;&gt;"",K117="N"),"Call","None")))))</f>
        <v/>
      </c>
      <c r="T117" s="9">
        <f>IF(A117="","",IF(S117="None","Suppressed",IF(AND(H117&lt;&gt;"",R117&lt;Scoring!$B$16),"Recently active",IF(F117="past-client","Past client",IF(F117="sphere","Sphere",IF(F117="lead","Dormant lead","Needs review"))))))</f>
        <v/>
      </c>
      <c r="U117" s="9">
        <f>IF(A117="","",IF(OR(T117="Suppressed",T117="Recently active"),0,IF(F117="past-client",Scoring!$B$3,IF(F117="sphere",Scoring!$B$4,IF(F117="lead",Scoring!$B$5,0)))+MAX(1,MIN(3,N(G117)))*Scoring!$B$6+IF(H117="",Scoring!$B$10,IF(R117&lt;24,Scoring!$B$7,IF(R117&lt;60,Scoring!$B$8,Scoring!$B$9)))+IF(M117="Y",Scoring!$B$11,0)+IF(N(N117)&gt;=7,Scoring!$B$12,IF(N(N117)&gt;=4,Scoring!$B$13,0))))</f>
        <v/>
      </c>
      <c r="V117" s="9">
        <f>IF(A117="","",IF(OR(T117="Suppressed",T117="Recently active"),"-",IF(U117&gt;=Scoring!$B$14,"A",IF(U117&gt;=Scoring!$B$15,"B","C"))))</f>
        <v/>
      </c>
      <c r="W117" s="9">
        <f>IF(OR(A117="",V117="-"),"",COUNTIFS($V$2:$V$1001,"&lt;&gt;-",$U$2:$U$1001,"&gt;"&amp;U117)+1)</f>
        <v/>
      </c>
    </row>
    <row r="118">
      <c r="H118" s="8" t="n"/>
      <c r="R118" s="9">
        <f>IF(A118="","",IF(H118="","never",DATEDIF(H118,Scoring!$B$2,"m")))</f>
        <v/>
      </c>
      <c r="S118" s="9">
        <f>IF(A118="","",IF(L118="Y","None",IF(AND(E118&lt;&gt;"",J118="Y"),"Text",IF(AND(D118&lt;&gt;"",I118&lt;&gt;"Y"),"Email",IF(AND(E118&lt;&gt;"",K118="N"),"Call","None")))))</f>
        <v/>
      </c>
      <c r="T118" s="9">
        <f>IF(A118="","",IF(S118="None","Suppressed",IF(AND(H118&lt;&gt;"",R118&lt;Scoring!$B$16),"Recently active",IF(F118="past-client","Past client",IF(F118="sphere","Sphere",IF(F118="lead","Dormant lead","Needs review"))))))</f>
        <v/>
      </c>
      <c r="U118" s="9">
        <f>IF(A118="","",IF(OR(T118="Suppressed",T118="Recently active"),0,IF(F118="past-client",Scoring!$B$3,IF(F118="sphere",Scoring!$B$4,IF(F118="lead",Scoring!$B$5,0)))+MAX(1,MIN(3,N(G118)))*Scoring!$B$6+IF(H118="",Scoring!$B$10,IF(R118&lt;24,Scoring!$B$7,IF(R118&lt;60,Scoring!$B$8,Scoring!$B$9)))+IF(M118="Y",Scoring!$B$11,0)+IF(N(N118)&gt;=7,Scoring!$B$12,IF(N(N118)&gt;=4,Scoring!$B$13,0))))</f>
        <v/>
      </c>
      <c r="V118" s="9">
        <f>IF(A118="","",IF(OR(T118="Suppressed",T118="Recently active"),"-",IF(U118&gt;=Scoring!$B$14,"A",IF(U118&gt;=Scoring!$B$15,"B","C"))))</f>
        <v/>
      </c>
      <c r="W118" s="9">
        <f>IF(OR(A118="",V118="-"),"",COUNTIFS($V$2:$V$1001,"&lt;&gt;-",$U$2:$U$1001,"&gt;"&amp;U118)+1)</f>
        <v/>
      </c>
    </row>
    <row r="119">
      <c r="H119" s="8" t="n"/>
      <c r="R119" s="9">
        <f>IF(A119="","",IF(H119="","never",DATEDIF(H119,Scoring!$B$2,"m")))</f>
        <v/>
      </c>
      <c r="S119" s="9">
        <f>IF(A119="","",IF(L119="Y","None",IF(AND(E119&lt;&gt;"",J119="Y"),"Text",IF(AND(D119&lt;&gt;"",I119&lt;&gt;"Y"),"Email",IF(AND(E119&lt;&gt;"",K119="N"),"Call","None")))))</f>
        <v/>
      </c>
      <c r="T119" s="9">
        <f>IF(A119="","",IF(S119="None","Suppressed",IF(AND(H119&lt;&gt;"",R119&lt;Scoring!$B$16),"Recently active",IF(F119="past-client","Past client",IF(F119="sphere","Sphere",IF(F119="lead","Dormant lead","Needs review"))))))</f>
        <v/>
      </c>
      <c r="U119" s="9">
        <f>IF(A119="","",IF(OR(T119="Suppressed",T119="Recently active"),0,IF(F119="past-client",Scoring!$B$3,IF(F119="sphere",Scoring!$B$4,IF(F119="lead",Scoring!$B$5,0)))+MAX(1,MIN(3,N(G119)))*Scoring!$B$6+IF(H119="",Scoring!$B$10,IF(R119&lt;24,Scoring!$B$7,IF(R119&lt;60,Scoring!$B$8,Scoring!$B$9)))+IF(M119="Y",Scoring!$B$11,0)+IF(N(N119)&gt;=7,Scoring!$B$12,IF(N(N119)&gt;=4,Scoring!$B$13,0))))</f>
        <v/>
      </c>
      <c r="V119" s="9">
        <f>IF(A119="","",IF(OR(T119="Suppressed",T119="Recently active"),"-",IF(U119&gt;=Scoring!$B$14,"A",IF(U119&gt;=Scoring!$B$15,"B","C"))))</f>
        <v/>
      </c>
      <c r="W119" s="9">
        <f>IF(OR(A119="",V119="-"),"",COUNTIFS($V$2:$V$1001,"&lt;&gt;-",$U$2:$U$1001,"&gt;"&amp;U119)+1)</f>
        <v/>
      </c>
    </row>
    <row r="120">
      <c r="H120" s="8" t="n"/>
      <c r="R120" s="9">
        <f>IF(A120="","",IF(H120="","never",DATEDIF(H120,Scoring!$B$2,"m")))</f>
        <v/>
      </c>
      <c r="S120" s="9">
        <f>IF(A120="","",IF(L120="Y","None",IF(AND(E120&lt;&gt;"",J120="Y"),"Text",IF(AND(D120&lt;&gt;"",I120&lt;&gt;"Y"),"Email",IF(AND(E120&lt;&gt;"",K120="N"),"Call","None")))))</f>
        <v/>
      </c>
      <c r="T120" s="9">
        <f>IF(A120="","",IF(S120="None","Suppressed",IF(AND(H120&lt;&gt;"",R120&lt;Scoring!$B$16),"Recently active",IF(F120="past-client","Past client",IF(F120="sphere","Sphere",IF(F120="lead","Dormant lead","Needs review"))))))</f>
        <v/>
      </c>
      <c r="U120" s="9">
        <f>IF(A120="","",IF(OR(T120="Suppressed",T120="Recently active"),0,IF(F120="past-client",Scoring!$B$3,IF(F120="sphere",Scoring!$B$4,IF(F120="lead",Scoring!$B$5,0)))+MAX(1,MIN(3,N(G120)))*Scoring!$B$6+IF(H120="",Scoring!$B$10,IF(R120&lt;24,Scoring!$B$7,IF(R120&lt;60,Scoring!$B$8,Scoring!$B$9)))+IF(M120="Y",Scoring!$B$11,0)+IF(N(N120)&gt;=7,Scoring!$B$12,IF(N(N120)&gt;=4,Scoring!$B$13,0))))</f>
        <v/>
      </c>
      <c r="V120" s="9">
        <f>IF(A120="","",IF(OR(T120="Suppressed",T120="Recently active"),"-",IF(U120&gt;=Scoring!$B$14,"A",IF(U120&gt;=Scoring!$B$15,"B","C"))))</f>
        <v/>
      </c>
      <c r="W120" s="9">
        <f>IF(OR(A120="",V120="-"),"",COUNTIFS($V$2:$V$1001,"&lt;&gt;-",$U$2:$U$1001,"&gt;"&amp;U120)+1)</f>
        <v/>
      </c>
    </row>
    <row r="121">
      <c r="H121" s="8" t="n"/>
      <c r="R121" s="9">
        <f>IF(A121="","",IF(H121="","never",DATEDIF(H121,Scoring!$B$2,"m")))</f>
        <v/>
      </c>
      <c r="S121" s="9">
        <f>IF(A121="","",IF(L121="Y","None",IF(AND(E121&lt;&gt;"",J121="Y"),"Text",IF(AND(D121&lt;&gt;"",I121&lt;&gt;"Y"),"Email",IF(AND(E121&lt;&gt;"",K121="N"),"Call","None")))))</f>
        <v/>
      </c>
      <c r="T121" s="9">
        <f>IF(A121="","",IF(S121="None","Suppressed",IF(AND(H121&lt;&gt;"",R121&lt;Scoring!$B$16),"Recently active",IF(F121="past-client","Past client",IF(F121="sphere","Sphere",IF(F121="lead","Dormant lead","Needs review"))))))</f>
        <v/>
      </c>
      <c r="U121" s="9">
        <f>IF(A121="","",IF(OR(T121="Suppressed",T121="Recently active"),0,IF(F121="past-client",Scoring!$B$3,IF(F121="sphere",Scoring!$B$4,IF(F121="lead",Scoring!$B$5,0)))+MAX(1,MIN(3,N(G121)))*Scoring!$B$6+IF(H121="",Scoring!$B$10,IF(R121&lt;24,Scoring!$B$7,IF(R121&lt;60,Scoring!$B$8,Scoring!$B$9)))+IF(M121="Y",Scoring!$B$11,0)+IF(N(N121)&gt;=7,Scoring!$B$12,IF(N(N121)&gt;=4,Scoring!$B$13,0))))</f>
        <v/>
      </c>
      <c r="V121" s="9">
        <f>IF(A121="","",IF(OR(T121="Suppressed",T121="Recently active"),"-",IF(U121&gt;=Scoring!$B$14,"A",IF(U121&gt;=Scoring!$B$15,"B","C"))))</f>
        <v/>
      </c>
      <c r="W121" s="9">
        <f>IF(OR(A121="",V121="-"),"",COUNTIFS($V$2:$V$1001,"&lt;&gt;-",$U$2:$U$1001,"&gt;"&amp;U121)+1)</f>
        <v/>
      </c>
    </row>
    <row r="122">
      <c r="H122" s="8" t="n"/>
      <c r="R122" s="9">
        <f>IF(A122="","",IF(H122="","never",DATEDIF(H122,Scoring!$B$2,"m")))</f>
        <v/>
      </c>
      <c r="S122" s="9">
        <f>IF(A122="","",IF(L122="Y","None",IF(AND(E122&lt;&gt;"",J122="Y"),"Text",IF(AND(D122&lt;&gt;"",I122&lt;&gt;"Y"),"Email",IF(AND(E122&lt;&gt;"",K122="N"),"Call","None")))))</f>
        <v/>
      </c>
      <c r="T122" s="9">
        <f>IF(A122="","",IF(S122="None","Suppressed",IF(AND(H122&lt;&gt;"",R122&lt;Scoring!$B$16),"Recently active",IF(F122="past-client","Past client",IF(F122="sphere","Sphere",IF(F122="lead","Dormant lead","Needs review"))))))</f>
        <v/>
      </c>
      <c r="U122" s="9">
        <f>IF(A122="","",IF(OR(T122="Suppressed",T122="Recently active"),0,IF(F122="past-client",Scoring!$B$3,IF(F122="sphere",Scoring!$B$4,IF(F122="lead",Scoring!$B$5,0)))+MAX(1,MIN(3,N(G122)))*Scoring!$B$6+IF(H122="",Scoring!$B$10,IF(R122&lt;24,Scoring!$B$7,IF(R122&lt;60,Scoring!$B$8,Scoring!$B$9)))+IF(M122="Y",Scoring!$B$11,0)+IF(N(N122)&gt;=7,Scoring!$B$12,IF(N(N122)&gt;=4,Scoring!$B$13,0))))</f>
        <v/>
      </c>
      <c r="V122" s="9">
        <f>IF(A122="","",IF(OR(T122="Suppressed",T122="Recently active"),"-",IF(U122&gt;=Scoring!$B$14,"A",IF(U122&gt;=Scoring!$B$15,"B","C"))))</f>
        <v/>
      </c>
      <c r="W122" s="9">
        <f>IF(OR(A122="",V122="-"),"",COUNTIFS($V$2:$V$1001,"&lt;&gt;-",$U$2:$U$1001,"&gt;"&amp;U122)+1)</f>
        <v/>
      </c>
    </row>
    <row r="123">
      <c r="H123" s="8" t="n"/>
      <c r="R123" s="9">
        <f>IF(A123="","",IF(H123="","never",DATEDIF(H123,Scoring!$B$2,"m")))</f>
        <v/>
      </c>
      <c r="S123" s="9">
        <f>IF(A123="","",IF(L123="Y","None",IF(AND(E123&lt;&gt;"",J123="Y"),"Text",IF(AND(D123&lt;&gt;"",I123&lt;&gt;"Y"),"Email",IF(AND(E123&lt;&gt;"",K123="N"),"Call","None")))))</f>
        <v/>
      </c>
      <c r="T123" s="9">
        <f>IF(A123="","",IF(S123="None","Suppressed",IF(AND(H123&lt;&gt;"",R123&lt;Scoring!$B$16),"Recently active",IF(F123="past-client","Past client",IF(F123="sphere","Sphere",IF(F123="lead","Dormant lead","Needs review"))))))</f>
        <v/>
      </c>
      <c r="U123" s="9">
        <f>IF(A123="","",IF(OR(T123="Suppressed",T123="Recently active"),0,IF(F123="past-client",Scoring!$B$3,IF(F123="sphere",Scoring!$B$4,IF(F123="lead",Scoring!$B$5,0)))+MAX(1,MIN(3,N(G123)))*Scoring!$B$6+IF(H123="",Scoring!$B$10,IF(R123&lt;24,Scoring!$B$7,IF(R123&lt;60,Scoring!$B$8,Scoring!$B$9)))+IF(M123="Y",Scoring!$B$11,0)+IF(N(N123)&gt;=7,Scoring!$B$12,IF(N(N123)&gt;=4,Scoring!$B$13,0))))</f>
        <v/>
      </c>
      <c r="V123" s="9">
        <f>IF(A123="","",IF(OR(T123="Suppressed",T123="Recently active"),"-",IF(U123&gt;=Scoring!$B$14,"A",IF(U123&gt;=Scoring!$B$15,"B","C"))))</f>
        <v/>
      </c>
      <c r="W123" s="9">
        <f>IF(OR(A123="",V123="-"),"",COUNTIFS($V$2:$V$1001,"&lt;&gt;-",$U$2:$U$1001,"&gt;"&amp;U123)+1)</f>
        <v/>
      </c>
    </row>
    <row r="124">
      <c r="H124" s="8" t="n"/>
      <c r="R124" s="9">
        <f>IF(A124="","",IF(H124="","never",DATEDIF(H124,Scoring!$B$2,"m")))</f>
        <v/>
      </c>
      <c r="S124" s="9">
        <f>IF(A124="","",IF(L124="Y","None",IF(AND(E124&lt;&gt;"",J124="Y"),"Text",IF(AND(D124&lt;&gt;"",I124&lt;&gt;"Y"),"Email",IF(AND(E124&lt;&gt;"",K124="N"),"Call","None")))))</f>
        <v/>
      </c>
      <c r="T124" s="9">
        <f>IF(A124="","",IF(S124="None","Suppressed",IF(AND(H124&lt;&gt;"",R124&lt;Scoring!$B$16),"Recently active",IF(F124="past-client","Past client",IF(F124="sphere","Sphere",IF(F124="lead","Dormant lead","Needs review"))))))</f>
        <v/>
      </c>
      <c r="U124" s="9">
        <f>IF(A124="","",IF(OR(T124="Suppressed",T124="Recently active"),0,IF(F124="past-client",Scoring!$B$3,IF(F124="sphere",Scoring!$B$4,IF(F124="lead",Scoring!$B$5,0)))+MAX(1,MIN(3,N(G124)))*Scoring!$B$6+IF(H124="",Scoring!$B$10,IF(R124&lt;24,Scoring!$B$7,IF(R124&lt;60,Scoring!$B$8,Scoring!$B$9)))+IF(M124="Y",Scoring!$B$11,0)+IF(N(N124)&gt;=7,Scoring!$B$12,IF(N(N124)&gt;=4,Scoring!$B$13,0))))</f>
        <v/>
      </c>
      <c r="V124" s="9">
        <f>IF(A124="","",IF(OR(T124="Suppressed",T124="Recently active"),"-",IF(U124&gt;=Scoring!$B$14,"A",IF(U124&gt;=Scoring!$B$15,"B","C"))))</f>
        <v/>
      </c>
      <c r="W124" s="9">
        <f>IF(OR(A124="",V124="-"),"",COUNTIFS($V$2:$V$1001,"&lt;&gt;-",$U$2:$U$1001,"&gt;"&amp;U124)+1)</f>
        <v/>
      </c>
    </row>
    <row r="125">
      <c r="H125" s="8" t="n"/>
      <c r="R125" s="9">
        <f>IF(A125="","",IF(H125="","never",DATEDIF(H125,Scoring!$B$2,"m")))</f>
        <v/>
      </c>
      <c r="S125" s="9">
        <f>IF(A125="","",IF(L125="Y","None",IF(AND(E125&lt;&gt;"",J125="Y"),"Text",IF(AND(D125&lt;&gt;"",I125&lt;&gt;"Y"),"Email",IF(AND(E125&lt;&gt;"",K125="N"),"Call","None")))))</f>
        <v/>
      </c>
      <c r="T125" s="9">
        <f>IF(A125="","",IF(S125="None","Suppressed",IF(AND(H125&lt;&gt;"",R125&lt;Scoring!$B$16),"Recently active",IF(F125="past-client","Past client",IF(F125="sphere","Sphere",IF(F125="lead","Dormant lead","Needs review"))))))</f>
        <v/>
      </c>
      <c r="U125" s="9">
        <f>IF(A125="","",IF(OR(T125="Suppressed",T125="Recently active"),0,IF(F125="past-client",Scoring!$B$3,IF(F125="sphere",Scoring!$B$4,IF(F125="lead",Scoring!$B$5,0)))+MAX(1,MIN(3,N(G125)))*Scoring!$B$6+IF(H125="",Scoring!$B$10,IF(R125&lt;24,Scoring!$B$7,IF(R125&lt;60,Scoring!$B$8,Scoring!$B$9)))+IF(M125="Y",Scoring!$B$11,0)+IF(N(N125)&gt;=7,Scoring!$B$12,IF(N(N125)&gt;=4,Scoring!$B$13,0))))</f>
        <v/>
      </c>
      <c r="V125" s="9">
        <f>IF(A125="","",IF(OR(T125="Suppressed",T125="Recently active"),"-",IF(U125&gt;=Scoring!$B$14,"A",IF(U125&gt;=Scoring!$B$15,"B","C"))))</f>
        <v/>
      </c>
      <c r="W125" s="9">
        <f>IF(OR(A125="",V125="-"),"",COUNTIFS($V$2:$V$1001,"&lt;&gt;-",$U$2:$U$1001,"&gt;"&amp;U125)+1)</f>
        <v/>
      </c>
    </row>
    <row r="126">
      <c r="H126" s="8" t="n"/>
      <c r="R126" s="9">
        <f>IF(A126="","",IF(H126="","never",DATEDIF(H126,Scoring!$B$2,"m")))</f>
        <v/>
      </c>
      <c r="S126" s="9">
        <f>IF(A126="","",IF(L126="Y","None",IF(AND(E126&lt;&gt;"",J126="Y"),"Text",IF(AND(D126&lt;&gt;"",I126&lt;&gt;"Y"),"Email",IF(AND(E126&lt;&gt;"",K126="N"),"Call","None")))))</f>
        <v/>
      </c>
      <c r="T126" s="9">
        <f>IF(A126="","",IF(S126="None","Suppressed",IF(AND(H126&lt;&gt;"",R126&lt;Scoring!$B$16),"Recently active",IF(F126="past-client","Past client",IF(F126="sphere","Sphere",IF(F126="lead","Dormant lead","Needs review"))))))</f>
        <v/>
      </c>
      <c r="U126" s="9">
        <f>IF(A126="","",IF(OR(T126="Suppressed",T126="Recently active"),0,IF(F126="past-client",Scoring!$B$3,IF(F126="sphere",Scoring!$B$4,IF(F126="lead",Scoring!$B$5,0)))+MAX(1,MIN(3,N(G126)))*Scoring!$B$6+IF(H126="",Scoring!$B$10,IF(R126&lt;24,Scoring!$B$7,IF(R126&lt;60,Scoring!$B$8,Scoring!$B$9)))+IF(M126="Y",Scoring!$B$11,0)+IF(N(N126)&gt;=7,Scoring!$B$12,IF(N(N126)&gt;=4,Scoring!$B$13,0))))</f>
        <v/>
      </c>
      <c r="V126" s="9">
        <f>IF(A126="","",IF(OR(T126="Suppressed",T126="Recently active"),"-",IF(U126&gt;=Scoring!$B$14,"A",IF(U126&gt;=Scoring!$B$15,"B","C"))))</f>
        <v/>
      </c>
      <c r="W126" s="9">
        <f>IF(OR(A126="",V126="-"),"",COUNTIFS($V$2:$V$1001,"&lt;&gt;-",$U$2:$U$1001,"&gt;"&amp;U126)+1)</f>
        <v/>
      </c>
    </row>
    <row r="127">
      <c r="H127" s="8" t="n"/>
      <c r="R127" s="9">
        <f>IF(A127="","",IF(H127="","never",DATEDIF(H127,Scoring!$B$2,"m")))</f>
        <v/>
      </c>
      <c r="S127" s="9">
        <f>IF(A127="","",IF(L127="Y","None",IF(AND(E127&lt;&gt;"",J127="Y"),"Text",IF(AND(D127&lt;&gt;"",I127&lt;&gt;"Y"),"Email",IF(AND(E127&lt;&gt;"",K127="N"),"Call","None")))))</f>
        <v/>
      </c>
      <c r="T127" s="9">
        <f>IF(A127="","",IF(S127="None","Suppressed",IF(AND(H127&lt;&gt;"",R127&lt;Scoring!$B$16),"Recently active",IF(F127="past-client","Past client",IF(F127="sphere","Sphere",IF(F127="lead","Dormant lead","Needs review"))))))</f>
        <v/>
      </c>
      <c r="U127" s="9">
        <f>IF(A127="","",IF(OR(T127="Suppressed",T127="Recently active"),0,IF(F127="past-client",Scoring!$B$3,IF(F127="sphere",Scoring!$B$4,IF(F127="lead",Scoring!$B$5,0)))+MAX(1,MIN(3,N(G127)))*Scoring!$B$6+IF(H127="",Scoring!$B$10,IF(R127&lt;24,Scoring!$B$7,IF(R127&lt;60,Scoring!$B$8,Scoring!$B$9)))+IF(M127="Y",Scoring!$B$11,0)+IF(N(N127)&gt;=7,Scoring!$B$12,IF(N(N127)&gt;=4,Scoring!$B$13,0))))</f>
        <v/>
      </c>
      <c r="V127" s="9">
        <f>IF(A127="","",IF(OR(T127="Suppressed",T127="Recently active"),"-",IF(U127&gt;=Scoring!$B$14,"A",IF(U127&gt;=Scoring!$B$15,"B","C"))))</f>
        <v/>
      </c>
      <c r="W127" s="9">
        <f>IF(OR(A127="",V127="-"),"",COUNTIFS($V$2:$V$1001,"&lt;&gt;-",$U$2:$U$1001,"&gt;"&amp;U127)+1)</f>
        <v/>
      </c>
    </row>
    <row r="128">
      <c r="H128" s="8" t="n"/>
      <c r="R128" s="9">
        <f>IF(A128="","",IF(H128="","never",DATEDIF(H128,Scoring!$B$2,"m")))</f>
        <v/>
      </c>
      <c r="S128" s="9">
        <f>IF(A128="","",IF(L128="Y","None",IF(AND(E128&lt;&gt;"",J128="Y"),"Text",IF(AND(D128&lt;&gt;"",I128&lt;&gt;"Y"),"Email",IF(AND(E128&lt;&gt;"",K128="N"),"Call","None")))))</f>
        <v/>
      </c>
      <c r="T128" s="9">
        <f>IF(A128="","",IF(S128="None","Suppressed",IF(AND(H128&lt;&gt;"",R128&lt;Scoring!$B$16),"Recently active",IF(F128="past-client","Past client",IF(F128="sphere","Sphere",IF(F128="lead","Dormant lead","Needs review"))))))</f>
        <v/>
      </c>
      <c r="U128" s="9">
        <f>IF(A128="","",IF(OR(T128="Suppressed",T128="Recently active"),0,IF(F128="past-client",Scoring!$B$3,IF(F128="sphere",Scoring!$B$4,IF(F128="lead",Scoring!$B$5,0)))+MAX(1,MIN(3,N(G128)))*Scoring!$B$6+IF(H128="",Scoring!$B$10,IF(R128&lt;24,Scoring!$B$7,IF(R128&lt;60,Scoring!$B$8,Scoring!$B$9)))+IF(M128="Y",Scoring!$B$11,0)+IF(N(N128)&gt;=7,Scoring!$B$12,IF(N(N128)&gt;=4,Scoring!$B$13,0))))</f>
        <v/>
      </c>
      <c r="V128" s="9">
        <f>IF(A128="","",IF(OR(T128="Suppressed",T128="Recently active"),"-",IF(U128&gt;=Scoring!$B$14,"A",IF(U128&gt;=Scoring!$B$15,"B","C"))))</f>
        <v/>
      </c>
      <c r="W128" s="9">
        <f>IF(OR(A128="",V128="-"),"",COUNTIFS($V$2:$V$1001,"&lt;&gt;-",$U$2:$U$1001,"&gt;"&amp;U128)+1)</f>
        <v/>
      </c>
    </row>
    <row r="129">
      <c r="H129" s="8" t="n"/>
      <c r="R129" s="9">
        <f>IF(A129="","",IF(H129="","never",DATEDIF(H129,Scoring!$B$2,"m")))</f>
        <v/>
      </c>
      <c r="S129" s="9">
        <f>IF(A129="","",IF(L129="Y","None",IF(AND(E129&lt;&gt;"",J129="Y"),"Text",IF(AND(D129&lt;&gt;"",I129&lt;&gt;"Y"),"Email",IF(AND(E129&lt;&gt;"",K129="N"),"Call","None")))))</f>
        <v/>
      </c>
      <c r="T129" s="9">
        <f>IF(A129="","",IF(S129="None","Suppressed",IF(AND(H129&lt;&gt;"",R129&lt;Scoring!$B$16),"Recently active",IF(F129="past-client","Past client",IF(F129="sphere","Sphere",IF(F129="lead","Dormant lead","Needs review"))))))</f>
        <v/>
      </c>
      <c r="U129" s="9">
        <f>IF(A129="","",IF(OR(T129="Suppressed",T129="Recently active"),0,IF(F129="past-client",Scoring!$B$3,IF(F129="sphere",Scoring!$B$4,IF(F129="lead",Scoring!$B$5,0)))+MAX(1,MIN(3,N(G129)))*Scoring!$B$6+IF(H129="",Scoring!$B$10,IF(R129&lt;24,Scoring!$B$7,IF(R129&lt;60,Scoring!$B$8,Scoring!$B$9)))+IF(M129="Y",Scoring!$B$11,0)+IF(N(N129)&gt;=7,Scoring!$B$12,IF(N(N129)&gt;=4,Scoring!$B$13,0))))</f>
        <v/>
      </c>
      <c r="V129" s="9">
        <f>IF(A129="","",IF(OR(T129="Suppressed",T129="Recently active"),"-",IF(U129&gt;=Scoring!$B$14,"A",IF(U129&gt;=Scoring!$B$15,"B","C"))))</f>
        <v/>
      </c>
      <c r="W129" s="9">
        <f>IF(OR(A129="",V129="-"),"",COUNTIFS($V$2:$V$1001,"&lt;&gt;-",$U$2:$U$1001,"&gt;"&amp;U129)+1)</f>
        <v/>
      </c>
    </row>
    <row r="130">
      <c r="H130" s="8" t="n"/>
      <c r="R130" s="9">
        <f>IF(A130="","",IF(H130="","never",DATEDIF(H130,Scoring!$B$2,"m")))</f>
        <v/>
      </c>
      <c r="S130" s="9">
        <f>IF(A130="","",IF(L130="Y","None",IF(AND(E130&lt;&gt;"",J130="Y"),"Text",IF(AND(D130&lt;&gt;"",I130&lt;&gt;"Y"),"Email",IF(AND(E130&lt;&gt;"",K130="N"),"Call","None")))))</f>
        <v/>
      </c>
      <c r="T130" s="9">
        <f>IF(A130="","",IF(S130="None","Suppressed",IF(AND(H130&lt;&gt;"",R130&lt;Scoring!$B$16),"Recently active",IF(F130="past-client","Past client",IF(F130="sphere","Sphere",IF(F130="lead","Dormant lead","Needs review"))))))</f>
        <v/>
      </c>
      <c r="U130" s="9">
        <f>IF(A130="","",IF(OR(T130="Suppressed",T130="Recently active"),0,IF(F130="past-client",Scoring!$B$3,IF(F130="sphere",Scoring!$B$4,IF(F130="lead",Scoring!$B$5,0)))+MAX(1,MIN(3,N(G130)))*Scoring!$B$6+IF(H130="",Scoring!$B$10,IF(R130&lt;24,Scoring!$B$7,IF(R130&lt;60,Scoring!$B$8,Scoring!$B$9)))+IF(M130="Y",Scoring!$B$11,0)+IF(N(N130)&gt;=7,Scoring!$B$12,IF(N(N130)&gt;=4,Scoring!$B$13,0))))</f>
        <v/>
      </c>
      <c r="V130" s="9">
        <f>IF(A130="","",IF(OR(T130="Suppressed",T130="Recently active"),"-",IF(U130&gt;=Scoring!$B$14,"A",IF(U130&gt;=Scoring!$B$15,"B","C"))))</f>
        <v/>
      </c>
      <c r="W130" s="9">
        <f>IF(OR(A130="",V130="-"),"",COUNTIFS($V$2:$V$1001,"&lt;&gt;-",$U$2:$U$1001,"&gt;"&amp;U130)+1)</f>
        <v/>
      </c>
    </row>
    <row r="131">
      <c r="H131" s="8" t="n"/>
      <c r="R131" s="9">
        <f>IF(A131="","",IF(H131="","never",DATEDIF(H131,Scoring!$B$2,"m")))</f>
        <v/>
      </c>
      <c r="S131" s="9">
        <f>IF(A131="","",IF(L131="Y","None",IF(AND(E131&lt;&gt;"",J131="Y"),"Text",IF(AND(D131&lt;&gt;"",I131&lt;&gt;"Y"),"Email",IF(AND(E131&lt;&gt;"",K131="N"),"Call","None")))))</f>
        <v/>
      </c>
      <c r="T131" s="9">
        <f>IF(A131="","",IF(S131="None","Suppressed",IF(AND(H131&lt;&gt;"",R131&lt;Scoring!$B$16),"Recently active",IF(F131="past-client","Past client",IF(F131="sphere","Sphere",IF(F131="lead","Dormant lead","Needs review"))))))</f>
        <v/>
      </c>
      <c r="U131" s="9">
        <f>IF(A131="","",IF(OR(T131="Suppressed",T131="Recently active"),0,IF(F131="past-client",Scoring!$B$3,IF(F131="sphere",Scoring!$B$4,IF(F131="lead",Scoring!$B$5,0)))+MAX(1,MIN(3,N(G131)))*Scoring!$B$6+IF(H131="",Scoring!$B$10,IF(R131&lt;24,Scoring!$B$7,IF(R131&lt;60,Scoring!$B$8,Scoring!$B$9)))+IF(M131="Y",Scoring!$B$11,0)+IF(N(N131)&gt;=7,Scoring!$B$12,IF(N(N131)&gt;=4,Scoring!$B$13,0))))</f>
        <v/>
      </c>
      <c r="V131" s="9">
        <f>IF(A131="","",IF(OR(T131="Suppressed",T131="Recently active"),"-",IF(U131&gt;=Scoring!$B$14,"A",IF(U131&gt;=Scoring!$B$15,"B","C"))))</f>
        <v/>
      </c>
      <c r="W131" s="9">
        <f>IF(OR(A131="",V131="-"),"",COUNTIFS($V$2:$V$1001,"&lt;&gt;-",$U$2:$U$1001,"&gt;"&amp;U131)+1)</f>
        <v/>
      </c>
    </row>
    <row r="132">
      <c r="H132" s="8" t="n"/>
      <c r="R132" s="9">
        <f>IF(A132="","",IF(H132="","never",DATEDIF(H132,Scoring!$B$2,"m")))</f>
        <v/>
      </c>
      <c r="S132" s="9">
        <f>IF(A132="","",IF(L132="Y","None",IF(AND(E132&lt;&gt;"",J132="Y"),"Text",IF(AND(D132&lt;&gt;"",I132&lt;&gt;"Y"),"Email",IF(AND(E132&lt;&gt;"",K132="N"),"Call","None")))))</f>
        <v/>
      </c>
      <c r="T132" s="9">
        <f>IF(A132="","",IF(S132="None","Suppressed",IF(AND(H132&lt;&gt;"",R132&lt;Scoring!$B$16),"Recently active",IF(F132="past-client","Past client",IF(F132="sphere","Sphere",IF(F132="lead","Dormant lead","Needs review"))))))</f>
        <v/>
      </c>
      <c r="U132" s="9">
        <f>IF(A132="","",IF(OR(T132="Suppressed",T132="Recently active"),0,IF(F132="past-client",Scoring!$B$3,IF(F132="sphere",Scoring!$B$4,IF(F132="lead",Scoring!$B$5,0)))+MAX(1,MIN(3,N(G132)))*Scoring!$B$6+IF(H132="",Scoring!$B$10,IF(R132&lt;24,Scoring!$B$7,IF(R132&lt;60,Scoring!$B$8,Scoring!$B$9)))+IF(M132="Y",Scoring!$B$11,0)+IF(N(N132)&gt;=7,Scoring!$B$12,IF(N(N132)&gt;=4,Scoring!$B$13,0))))</f>
        <v/>
      </c>
      <c r="V132" s="9">
        <f>IF(A132="","",IF(OR(T132="Suppressed",T132="Recently active"),"-",IF(U132&gt;=Scoring!$B$14,"A",IF(U132&gt;=Scoring!$B$15,"B","C"))))</f>
        <v/>
      </c>
      <c r="W132" s="9">
        <f>IF(OR(A132="",V132="-"),"",COUNTIFS($V$2:$V$1001,"&lt;&gt;-",$U$2:$U$1001,"&gt;"&amp;U132)+1)</f>
        <v/>
      </c>
    </row>
    <row r="133">
      <c r="H133" s="8" t="n"/>
      <c r="R133" s="9">
        <f>IF(A133="","",IF(H133="","never",DATEDIF(H133,Scoring!$B$2,"m")))</f>
        <v/>
      </c>
      <c r="S133" s="9">
        <f>IF(A133="","",IF(L133="Y","None",IF(AND(E133&lt;&gt;"",J133="Y"),"Text",IF(AND(D133&lt;&gt;"",I133&lt;&gt;"Y"),"Email",IF(AND(E133&lt;&gt;"",K133="N"),"Call","None")))))</f>
        <v/>
      </c>
      <c r="T133" s="9">
        <f>IF(A133="","",IF(S133="None","Suppressed",IF(AND(H133&lt;&gt;"",R133&lt;Scoring!$B$16),"Recently active",IF(F133="past-client","Past client",IF(F133="sphere","Sphere",IF(F133="lead","Dormant lead","Needs review"))))))</f>
        <v/>
      </c>
      <c r="U133" s="9">
        <f>IF(A133="","",IF(OR(T133="Suppressed",T133="Recently active"),0,IF(F133="past-client",Scoring!$B$3,IF(F133="sphere",Scoring!$B$4,IF(F133="lead",Scoring!$B$5,0)))+MAX(1,MIN(3,N(G133)))*Scoring!$B$6+IF(H133="",Scoring!$B$10,IF(R133&lt;24,Scoring!$B$7,IF(R133&lt;60,Scoring!$B$8,Scoring!$B$9)))+IF(M133="Y",Scoring!$B$11,0)+IF(N(N133)&gt;=7,Scoring!$B$12,IF(N(N133)&gt;=4,Scoring!$B$13,0))))</f>
        <v/>
      </c>
      <c r="V133" s="9">
        <f>IF(A133="","",IF(OR(T133="Suppressed",T133="Recently active"),"-",IF(U133&gt;=Scoring!$B$14,"A",IF(U133&gt;=Scoring!$B$15,"B","C"))))</f>
        <v/>
      </c>
      <c r="W133" s="9">
        <f>IF(OR(A133="",V133="-"),"",COUNTIFS($V$2:$V$1001,"&lt;&gt;-",$U$2:$U$1001,"&gt;"&amp;U133)+1)</f>
        <v/>
      </c>
    </row>
    <row r="134">
      <c r="H134" s="8" t="n"/>
      <c r="R134" s="9">
        <f>IF(A134="","",IF(H134="","never",DATEDIF(H134,Scoring!$B$2,"m")))</f>
        <v/>
      </c>
      <c r="S134" s="9">
        <f>IF(A134="","",IF(L134="Y","None",IF(AND(E134&lt;&gt;"",J134="Y"),"Text",IF(AND(D134&lt;&gt;"",I134&lt;&gt;"Y"),"Email",IF(AND(E134&lt;&gt;"",K134="N"),"Call","None")))))</f>
        <v/>
      </c>
      <c r="T134" s="9">
        <f>IF(A134="","",IF(S134="None","Suppressed",IF(AND(H134&lt;&gt;"",R134&lt;Scoring!$B$16),"Recently active",IF(F134="past-client","Past client",IF(F134="sphere","Sphere",IF(F134="lead","Dormant lead","Needs review"))))))</f>
        <v/>
      </c>
      <c r="U134" s="9">
        <f>IF(A134="","",IF(OR(T134="Suppressed",T134="Recently active"),0,IF(F134="past-client",Scoring!$B$3,IF(F134="sphere",Scoring!$B$4,IF(F134="lead",Scoring!$B$5,0)))+MAX(1,MIN(3,N(G134)))*Scoring!$B$6+IF(H134="",Scoring!$B$10,IF(R134&lt;24,Scoring!$B$7,IF(R134&lt;60,Scoring!$B$8,Scoring!$B$9)))+IF(M134="Y",Scoring!$B$11,0)+IF(N(N134)&gt;=7,Scoring!$B$12,IF(N(N134)&gt;=4,Scoring!$B$13,0))))</f>
        <v/>
      </c>
      <c r="V134" s="9">
        <f>IF(A134="","",IF(OR(T134="Suppressed",T134="Recently active"),"-",IF(U134&gt;=Scoring!$B$14,"A",IF(U134&gt;=Scoring!$B$15,"B","C"))))</f>
        <v/>
      </c>
      <c r="W134" s="9">
        <f>IF(OR(A134="",V134="-"),"",COUNTIFS($V$2:$V$1001,"&lt;&gt;-",$U$2:$U$1001,"&gt;"&amp;U134)+1)</f>
        <v/>
      </c>
    </row>
    <row r="135">
      <c r="H135" s="8" t="n"/>
      <c r="R135" s="9">
        <f>IF(A135="","",IF(H135="","never",DATEDIF(H135,Scoring!$B$2,"m")))</f>
        <v/>
      </c>
      <c r="S135" s="9">
        <f>IF(A135="","",IF(L135="Y","None",IF(AND(E135&lt;&gt;"",J135="Y"),"Text",IF(AND(D135&lt;&gt;"",I135&lt;&gt;"Y"),"Email",IF(AND(E135&lt;&gt;"",K135="N"),"Call","None")))))</f>
        <v/>
      </c>
      <c r="T135" s="9">
        <f>IF(A135="","",IF(S135="None","Suppressed",IF(AND(H135&lt;&gt;"",R135&lt;Scoring!$B$16),"Recently active",IF(F135="past-client","Past client",IF(F135="sphere","Sphere",IF(F135="lead","Dormant lead","Needs review"))))))</f>
        <v/>
      </c>
      <c r="U135" s="9">
        <f>IF(A135="","",IF(OR(T135="Suppressed",T135="Recently active"),0,IF(F135="past-client",Scoring!$B$3,IF(F135="sphere",Scoring!$B$4,IF(F135="lead",Scoring!$B$5,0)))+MAX(1,MIN(3,N(G135)))*Scoring!$B$6+IF(H135="",Scoring!$B$10,IF(R135&lt;24,Scoring!$B$7,IF(R135&lt;60,Scoring!$B$8,Scoring!$B$9)))+IF(M135="Y",Scoring!$B$11,0)+IF(N(N135)&gt;=7,Scoring!$B$12,IF(N(N135)&gt;=4,Scoring!$B$13,0))))</f>
        <v/>
      </c>
      <c r="V135" s="9">
        <f>IF(A135="","",IF(OR(T135="Suppressed",T135="Recently active"),"-",IF(U135&gt;=Scoring!$B$14,"A",IF(U135&gt;=Scoring!$B$15,"B","C"))))</f>
        <v/>
      </c>
      <c r="W135" s="9">
        <f>IF(OR(A135="",V135="-"),"",COUNTIFS($V$2:$V$1001,"&lt;&gt;-",$U$2:$U$1001,"&gt;"&amp;U135)+1)</f>
        <v/>
      </c>
    </row>
    <row r="136">
      <c r="H136" s="8" t="n"/>
      <c r="R136" s="9">
        <f>IF(A136="","",IF(H136="","never",DATEDIF(H136,Scoring!$B$2,"m")))</f>
        <v/>
      </c>
      <c r="S136" s="9">
        <f>IF(A136="","",IF(L136="Y","None",IF(AND(E136&lt;&gt;"",J136="Y"),"Text",IF(AND(D136&lt;&gt;"",I136&lt;&gt;"Y"),"Email",IF(AND(E136&lt;&gt;"",K136="N"),"Call","None")))))</f>
        <v/>
      </c>
      <c r="T136" s="9">
        <f>IF(A136="","",IF(S136="None","Suppressed",IF(AND(H136&lt;&gt;"",R136&lt;Scoring!$B$16),"Recently active",IF(F136="past-client","Past client",IF(F136="sphere","Sphere",IF(F136="lead","Dormant lead","Needs review"))))))</f>
        <v/>
      </c>
      <c r="U136" s="9">
        <f>IF(A136="","",IF(OR(T136="Suppressed",T136="Recently active"),0,IF(F136="past-client",Scoring!$B$3,IF(F136="sphere",Scoring!$B$4,IF(F136="lead",Scoring!$B$5,0)))+MAX(1,MIN(3,N(G136)))*Scoring!$B$6+IF(H136="",Scoring!$B$10,IF(R136&lt;24,Scoring!$B$7,IF(R136&lt;60,Scoring!$B$8,Scoring!$B$9)))+IF(M136="Y",Scoring!$B$11,0)+IF(N(N136)&gt;=7,Scoring!$B$12,IF(N(N136)&gt;=4,Scoring!$B$13,0))))</f>
        <v/>
      </c>
      <c r="V136" s="9">
        <f>IF(A136="","",IF(OR(T136="Suppressed",T136="Recently active"),"-",IF(U136&gt;=Scoring!$B$14,"A",IF(U136&gt;=Scoring!$B$15,"B","C"))))</f>
        <v/>
      </c>
      <c r="W136" s="9">
        <f>IF(OR(A136="",V136="-"),"",COUNTIFS($V$2:$V$1001,"&lt;&gt;-",$U$2:$U$1001,"&gt;"&amp;U136)+1)</f>
        <v/>
      </c>
    </row>
    <row r="137">
      <c r="H137" s="8" t="n"/>
      <c r="R137" s="9">
        <f>IF(A137="","",IF(H137="","never",DATEDIF(H137,Scoring!$B$2,"m")))</f>
        <v/>
      </c>
      <c r="S137" s="9">
        <f>IF(A137="","",IF(L137="Y","None",IF(AND(E137&lt;&gt;"",J137="Y"),"Text",IF(AND(D137&lt;&gt;"",I137&lt;&gt;"Y"),"Email",IF(AND(E137&lt;&gt;"",K137="N"),"Call","None")))))</f>
        <v/>
      </c>
      <c r="T137" s="9">
        <f>IF(A137="","",IF(S137="None","Suppressed",IF(AND(H137&lt;&gt;"",R137&lt;Scoring!$B$16),"Recently active",IF(F137="past-client","Past client",IF(F137="sphere","Sphere",IF(F137="lead","Dormant lead","Needs review"))))))</f>
        <v/>
      </c>
      <c r="U137" s="9">
        <f>IF(A137="","",IF(OR(T137="Suppressed",T137="Recently active"),0,IF(F137="past-client",Scoring!$B$3,IF(F137="sphere",Scoring!$B$4,IF(F137="lead",Scoring!$B$5,0)))+MAX(1,MIN(3,N(G137)))*Scoring!$B$6+IF(H137="",Scoring!$B$10,IF(R137&lt;24,Scoring!$B$7,IF(R137&lt;60,Scoring!$B$8,Scoring!$B$9)))+IF(M137="Y",Scoring!$B$11,0)+IF(N(N137)&gt;=7,Scoring!$B$12,IF(N(N137)&gt;=4,Scoring!$B$13,0))))</f>
        <v/>
      </c>
      <c r="V137" s="9">
        <f>IF(A137="","",IF(OR(T137="Suppressed",T137="Recently active"),"-",IF(U137&gt;=Scoring!$B$14,"A",IF(U137&gt;=Scoring!$B$15,"B","C"))))</f>
        <v/>
      </c>
      <c r="W137" s="9">
        <f>IF(OR(A137="",V137="-"),"",COUNTIFS($V$2:$V$1001,"&lt;&gt;-",$U$2:$U$1001,"&gt;"&amp;U137)+1)</f>
        <v/>
      </c>
    </row>
    <row r="138">
      <c r="H138" s="8" t="n"/>
      <c r="R138" s="9">
        <f>IF(A138="","",IF(H138="","never",DATEDIF(H138,Scoring!$B$2,"m")))</f>
        <v/>
      </c>
      <c r="S138" s="9">
        <f>IF(A138="","",IF(L138="Y","None",IF(AND(E138&lt;&gt;"",J138="Y"),"Text",IF(AND(D138&lt;&gt;"",I138&lt;&gt;"Y"),"Email",IF(AND(E138&lt;&gt;"",K138="N"),"Call","None")))))</f>
        <v/>
      </c>
      <c r="T138" s="9">
        <f>IF(A138="","",IF(S138="None","Suppressed",IF(AND(H138&lt;&gt;"",R138&lt;Scoring!$B$16),"Recently active",IF(F138="past-client","Past client",IF(F138="sphere","Sphere",IF(F138="lead","Dormant lead","Needs review"))))))</f>
        <v/>
      </c>
      <c r="U138" s="9">
        <f>IF(A138="","",IF(OR(T138="Suppressed",T138="Recently active"),0,IF(F138="past-client",Scoring!$B$3,IF(F138="sphere",Scoring!$B$4,IF(F138="lead",Scoring!$B$5,0)))+MAX(1,MIN(3,N(G138)))*Scoring!$B$6+IF(H138="",Scoring!$B$10,IF(R138&lt;24,Scoring!$B$7,IF(R138&lt;60,Scoring!$B$8,Scoring!$B$9)))+IF(M138="Y",Scoring!$B$11,0)+IF(N(N138)&gt;=7,Scoring!$B$12,IF(N(N138)&gt;=4,Scoring!$B$13,0))))</f>
        <v/>
      </c>
      <c r="V138" s="9">
        <f>IF(A138="","",IF(OR(T138="Suppressed",T138="Recently active"),"-",IF(U138&gt;=Scoring!$B$14,"A",IF(U138&gt;=Scoring!$B$15,"B","C"))))</f>
        <v/>
      </c>
      <c r="W138" s="9">
        <f>IF(OR(A138="",V138="-"),"",COUNTIFS($V$2:$V$1001,"&lt;&gt;-",$U$2:$U$1001,"&gt;"&amp;U138)+1)</f>
        <v/>
      </c>
    </row>
    <row r="139">
      <c r="H139" s="8" t="n"/>
      <c r="R139" s="9">
        <f>IF(A139="","",IF(H139="","never",DATEDIF(H139,Scoring!$B$2,"m")))</f>
        <v/>
      </c>
      <c r="S139" s="9">
        <f>IF(A139="","",IF(L139="Y","None",IF(AND(E139&lt;&gt;"",J139="Y"),"Text",IF(AND(D139&lt;&gt;"",I139&lt;&gt;"Y"),"Email",IF(AND(E139&lt;&gt;"",K139="N"),"Call","None")))))</f>
        <v/>
      </c>
      <c r="T139" s="9">
        <f>IF(A139="","",IF(S139="None","Suppressed",IF(AND(H139&lt;&gt;"",R139&lt;Scoring!$B$16),"Recently active",IF(F139="past-client","Past client",IF(F139="sphere","Sphere",IF(F139="lead","Dormant lead","Needs review"))))))</f>
        <v/>
      </c>
      <c r="U139" s="9">
        <f>IF(A139="","",IF(OR(T139="Suppressed",T139="Recently active"),0,IF(F139="past-client",Scoring!$B$3,IF(F139="sphere",Scoring!$B$4,IF(F139="lead",Scoring!$B$5,0)))+MAX(1,MIN(3,N(G139)))*Scoring!$B$6+IF(H139="",Scoring!$B$10,IF(R139&lt;24,Scoring!$B$7,IF(R139&lt;60,Scoring!$B$8,Scoring!$B$9)))+IF(M139="Y",Scoring!$B$11,0)+IF(N(N139)&gt;=7,Scoring!$B$12,IF(N(N139)&gt;=4,Scoring!$B$13,0))))</f>
        <v/>
      </c>
      <c r="V139" s="9">
        <f>IF(A139="","",IF(OR(T139="Suppressed",T139="Recently active"),"-",IF(U139&gt;=Scoring!$B$14,"A",IF(U139&gt;=Scoring!$B$15,"B","C"))))</f>
        <v/>
      </c>
      <c r="W139" s="9">
        <f>IF(OR(A139="",V139="-"),"",COUNTIFS($V$2:$V$1001,"&lt;&gt;-",$U$2:$U$1001,"&gt;"&amp;U139)+1)</f>
        <v/>
      </c>
    </row>
    <row r="140">
      <c r="H140" s="8" t="n"/>
      <c r="R140" s="9">
        <f>IF(A140="","",IF(H140="","never",DATEDIF(H140,Scoring!$B$2,"m")))</f>
        <v/>
      </c>
      <c r="S140" s="9">
        <f>IF(A140="","",IF(L140="Y","None",IF(AND(E140&lt;&gt;"",J140="Y"),"Text",IF(AND(D140&lt;&gt;"",I140&lt;&gt;"Y"),"Email",IF(AND(E140&lt;&gt;"",K140="N"),"Call","None")))))</f>
        <v/>
      </c>
      <c r="T140" s="9">
        <f>IF(A140="","",IF(S140="None","Suppressed",IF(AND(H140&lt;&gt;"",R140&lt;Scoring!$B$16),"Recently active",IF(F140="past-client","Past client",IF(F140="sphere","Sphere",IF(F140="lead","Dormant lead","Needs review"))))))</f>
        <v/>
      </c>
      <c r="U140" s="9">
        <f>IF(A140="","",IF(OR(T140="Suppressed",T140="Recently active"),0,IF(F140="past-client",Scoring!$B$3,IF(F140="sphere",Scoring!$B$4,IF(F140="lead",Scoring!$B$5,0)))+MAX(1,MIN(3,N(G140)))*Scoring!$B$6+IF(H140="",Scoring!$B$10,IF(R140&lt;24,Scoring!$B$7,IF(R140&lt;60,Scoring!$B$8,Scoring!$B$9)))+IF(M140="Y",Scoring!$B$11,0)+IF(N(N140)&gt;=7,Scoring!$B$12,IF(N(N140)&gt;=4,Scoring!$B$13,0))))</f>
        <v/>
      </c>
      <c r="V140" s="9">
        <f>IF(A140="","",IF(OR(T140="Suppressed",T140="Recently active"),"-",IF(U140&gt;=Scoring!$B$14,"A",IF(U140&gt;=Scoring!$B$15,"B","C"))))</f>
        <v/>
      </c>
      <c r="W140" s="9">
        <f>IF(OR(A140="",V140="-"),"",COUNTIFS($V$2:$V$1001,"&lt;&gt;-",$U$2:$U$1001,"&gt;"&amp;U140)+1)</f>
        <v/>
      </c>
    </row>
    <row r="141">
      <c r="H141" s="8" t="n"/>
      <c r="R141" s="9">
        <f>IF(A141="","",IF(H141="","never",DATEDIF(H141,Scoring!$B$2,"m")))</f>
        <v/>
      </c>
      <c r="S141" s="9">
        <f>IF(A141="","",IF(L141="Y","None",IF(AND(E141&lt;&gt;"",J141="Y"),"Text",IF(AND(D141&lt;&gt;"",I141&lt;&gt;"Y"),"Email",IF(AND(E141&lt;&gt;"",K141="N"),"Call","None")))))</f>
        <v/>
      </c>
      <c r="T141" s="9">
        <f>IF(A141="","",IF(S141="None","Suppressed",IF(AND(H141&lt;&gt;"",R141&lt;Scoring!$B$16),"Recently active",IF(F141="past-client","Past client",IF(F141="sphere","Sphere",IF(F141="lead","Dormant lead","Needs review"))))))</f>
        <v/>
      </c>
      <c r="U141" s="9">
        <f>IF(A141="","",IF(OR(T141="Suppressed",T141="Recently active"),0,IF(F141="past-client",Scoring!$B$3,IF(F141="sphere",Scoring!$B$4,IF(F141="lead",Scoring!$B$5,0)))+MAX(1,MIN(3,N(G141)))*Scoring!$B$6+IF(H141="",Scoring!$B$10,IF(R141&lt;24,Scoring!$B$7,IF(R141&lt;60,Scoring!$B$8,Scoring!$B$9)))+IF(M141="Y",Scoring!$B$11,0)+IF(N(N141)&gt;=7,Scoring!$B$12,IF(N(N141)&gt;=4,Scoring!$B$13,0))))</f>
        <v/>
      </c>
      <c r="V141" s="9">
        <f>IF(A141="","",IF(OR(T141="Suppressed",T141="Recently active"),"-",IF(U141&gt;=Scoring!$B$14,"A",IF(U141&gt;=Scoring!$B$15,"B","C"))))</f>
        <v/>
      </c>
      <c r="W141" s="9">
        <f>IF(OR(A141="",V141="-"),"",COUNTIFS($V$2:$V$1001,"&lt;&gt;-",$U$2:$U$1001,"&gt;"&amp;U141)+1)</f>
        <v/>
      </c>
    </row>
    <row r="142">
      <c r="H142" s="8" t="n"/>
      <c r="R142" s="9">
        <f>IF(A142="","",IF(H142="","never",DATEDIF(H142,Scoring!$B$2,"m")))</f>
        <v/>
      </c>
      <c r="S142" s="9">
        <f>IF(A142="","",IF(L142="Y","None",IF(AND(E142&lt;&gt;"",J142="Y"),"Text",IF(AND(D142&lt;&gt;"",I142&lt;&gt;"Y"),"Email",IF(AND(E142&lt;&gt;"",K142="N"),"Call","None")))))</f>
        <v/>
      </c>
      <c r="T142" s="9">
        <f>IF(A142="","",IF(S142="None","Suppressed",IF(AND(H142&lt;&gt;"",R142&lt;Scoring!$B$16),"Recently active",IF(F142="past-client","Past client",IF(F142="sphere","Sphere",IF(F142="lead","Dormant lead","Needs review"))))))</f>
        <v/>
      </c>
      <c r="U142" s="9">
        <f>IF(A142="","",IF(OR(T142="Suppressed",T142="Recently active"),0,IF(F142="past-client",Scoring!$B$3,IF(F142="sphere",Scoring!$B$4,IF(F142="lead",Scoring!$B$5,0)))+MAX(1,MIN(3,N(G142)))*Scoring!$B$6+IF(H142="",Scoring!$B$10,IF(R142&lt;24,Scoring!$B$7,IF(R142&lt;60,Scoring!$B$8,Scoring!$B$9)))+IF(M142="Y",Scoring!$B$11,0)+IF(N(N142)&gt;=7,Scoring!$B$12,IF(N(N142)&gt;=4,Scoring!$B$13,0))))</f>
        <v/>
      </c>
      <c r="V142" s="9">
        <f>IF(A142="","",IF(OR(T142="Suppressed",T142="Recently active"),"-",IF(U142&gt;=Scoring!$B$14,"A",IF(U142&gt;=Scoring!$B$15,"B","C"))))</f>
        <v/>
      </c>
      <c r="W142" s="9">
        <f>IF(OR(A142="",V142="-"),"",COUNTIFS($V$2:$V$1001,"&lt;&gt;-",$U$2:$U$1001,"&gt;"&amp;U142)+1)</f>
        <v/>
      </c>
    </row>
    <row r="143">
      <c r="H143" s="8" t="n"/>
      <c r="R143" s="9">
        <f>IF(A143="","",IF(H143="","never",DATEDIF(H143,Scoring!$B$2,"m")))</f>
        <v/>
      </c>
      <c r="S143" s="9">
        <f>IF(A143="","",IF(L143="Y","None",IF(AND(E143&lt;&gt;"",J143="Y"),"Text",IF(AND(D143&lt;&gt;"",I143&lt;&gt;"Y"),"Email",IF(AND(E143&lt;&gt;"",K143="N"),"Call","None")))))</f>
        <v/>
      </c>
      <c r="T143" s="9">
        <f>IF(A143="","",IF(S143="None","Suppressed",IF(AND(H143&lt;&gt;"",R143&lt;Scoring!$B$16),"Recently active",IF(F143="past-client","Past client",IF(F143="sphere","Sphere",IF(F143="lead","Dormant lead","Needs review"))))))</f>
        <v/>
      </c>
      <c r="U143" s="9">
        <f>IF(A143="","",IF(OR(T143="Suppressed",T143="Recently active"),0,IF(F143="past-client",Scoring!$B$3,IF(F143="sphere",Scoring!$B$4,IF(F143="lead",Scoring!$B$5,0)))+MAX(1,MIN(3,N(G143)))*Scoring!$B$6+IF(H143="",Scoring!$B$10,IF(R143&lt;24,Scoring!$B$7,IF(R143&lt;60,Scoring!$B$8,Scoring!$B$9)))+IF(M143="Y",Scoring!$B$11,0)+IF(N(N143)&gt;=7,Scoring!$B$12,IF(N(N143)&gt;=4,Scoring!$B$13,0))))</f>
        <v/>
      </c>
      <c r="V143" s="9">
        <f>IF(A143="","",IF(OR(T143="Suppressed",T143="Recently active"),"-",IF(U143&gt;=Scoring!$B$14,"A",IF(U143&gt;=Scoring!$B$15,"B","C"))))</f>
        <v/>
      </c>
      <c r="W143" s="9">
        <f>IF(OR(A143="",V143="-"),"",COUNTIFS($V$2:$V$1001,"&lt;&gt;-",$U$2:$U$1001,"&gt;"&amp;U143)+1)</f>
        <v/>
      </c>
    </row>
    <row r="144">
      <c r="H144" s="8" t="n"/>
      <c r="R144" s="9">
        <f>IF(A144="","",IF(H144="","never",DATEDIF(H144,Scoring!$B$2,"m")))</f>
        <v/>
      </c>
      <c r="S144" s="9">
        <f>IF(A144="","",IF(L144="Y","None",IF(AND(E144&lt;&gt;"",J144="Y"),"Text",IF(AND(D144&lt;&gt;"",I144&lt;&gt;"Y"),"Email",IF(AND(E144&lt;&gt;"",K144="N"),"Call","None")))))</f>
        <v/>
      </c>
      <c r="T144" s="9">
        <f>IF(A144="","",IF(S144="None","Suppressed",IF(AND(H144&lt;&gt;"",R144&lt;Scoring!$B$16),"Recently active",IF(F144="past-client","Past client",IF(F144="sphere","Sphere",IF(F144="lead","Dormant lead","Needs review"))))))</f>
        <v/>
      </c>
      <c r="U144" s="9">
        <f>IF(A144="","",IF(OR(T144="Suppressed",T144="Recently active"),0,IF(F144="past-client",Scoring!$B$3,IF(F144="sphere",Scoring!$B$4,IF(F144="lead",Scoring!$B$5,0)))+MAX(1,MIN(3,N(G144)))*Scoring!$B$6+IF(H144="",Scoring!$B$10,IF(R144&lt;24,Scoring!$B$7,IF(R144&lt;60,Scoring!$B$8,Scoring!$B$9)))+IF(M144="Y",Scoring!$B$11,0)+IF(N(N144)&gt;=7,Scoring!$B$12,IF(N(N144)&gt;=4,Scoring!$B$13,0))))</f>
        <v/>
      </c>
      <c r="V144" s="9">
        <f>IF(A144="","",IF(OR(T144="Suppressed",T144="Recently active"),"-",IF(U144&gt;=Scoring!$B$14,"A",IF(U144&gt;=Scoring!$B$15,"B","C"))))</f>
        <v/>
      </c>
      <c r="W144" s="9">
        <f>IF(OR(A144="",V144="-"),"",COUNTIFS($V$2:$V$1001,"&lt;&gt;-",$U$2:$U$1001,"&gt;"&amp;U144)+1)</f>
        <v/>
      </c>
    </row>
    <row r="145">
      <c r="H145" s="8" t="n"/>
      <c r="R145" s="9">
        <f>IF(A145="","",IF(H145="","never",DATEDIF(H145,Scoring!$B$2,"m")))</f>
        <v/>
      </c>
      <c r="S145" s="9">
        <f>IF(A145="","",IF(L145="Y","None",IF(AND(E145&lt;&gt;"",J145="Y"),"Text",IF(AND(D145&lt;&gt;"",I145&lt;&gt;"Y"),"Email",IF(AND(E145&lt;&gt;"",K145="N"),"Call","None")))))</f>
        <v/>
      </c>
      <c r="T145" s="9">
        <f>IF(A145="","",IF(S145="None","Suppressed",IF(AND(H145&lt;&gt;"",R145&lt;Scoring!$B$16),"Recently active",IF(F145="past-client","Past client",IF(F145="sphere","Sphere",IF(F145="lead","Dormant lead","Needs review"))))))</f>
        <v/>
      </c>
      <c r="U145" s="9">
        <f>IF(A145="","",IF(OR(T145="Suppressed",T145="Recently active"),0,IF(F145="past-client",Scoring!$B$3,IF(F145="sphere",Scoring!$B$4,IF(F145="lead",Scoring!$B$5,0)))+MAX(1,MIN(3,N(G145)))*Scoring!$B$6+IF(H145="",Scoring!$B$10,IF(R145&lt;24,Scoring!$B$7,IF(R145&lt;60,Scoring!$B$8,Scoring!$B$9)))+IF(M145="Y",Scoring!$B$11,0)+IF(N(N145)&gt;=7,Scoring!$B$12,IF(N(N145)&gt;=4,Scoring!$B$13,0))))</f>
        <v/>
      </c>
      <c r="V145" s="9">
        <f>IF(A145="","",IF(OR(T145="Suppressed",T145="Recently active"),"-",IF(U145&gt;=Scoring!$B$14,"A",IF(U145&gt;=Scoring!$B$15,"B","C"))))</f>
        <v/>
      </c>
      <c r="W145" s="9">
        <f>IF(OR(A145="",V145="-"),"",COUNTIFS($V$2:$V$1001,"&lt;&gt;-",$U$2:$U$1001,"&gt;"&amp;U145)+1)</f>
        <v/>
      </c>
    </row>
    <row r="146">
      <c r="H146" s="8" t="n"/>
      <c r="R146" s="9">
        <f>IF(A146="","",IF(H146="","never",DATEDIF(H146,Scoring!$B$2,"m")))</f>
        <v/>
      </c>
      <c r="S146" s="9">
        <f>IF(A146="","",IF(L146="Y","None",IF(AND(E146&lt;&gt;"",J146="Y"),"Text",IF(AND(D146&lt;&gt;"",I146&lt;&gt;"Y"),"Email",IF(AND(E146&lt;&gt;"",K146="N"),"Call","None")))))</f>
        <v/>
      </c>
      <c r="T146" s="9">
        <f>IF(A146="","",IF(S146="None","Suppressed",IF(AND(H146&lt;&gt;"",R146&lt;Scoring!$B$16),"Recently active",IF(F146="past-client","Past client",IF(F146="sphere","Sphere",IF(F146="lead","Dormant lead","Needs review"))))))</f>
        <v/>
      </c>
      <c r="U146" s="9">
        <f>IF(A146="","",IF(OR(T146="Suppressed",T146="Recently active"),0,IF(F146="past-client",Scoring!$B$3,IF(F146="sphere",Scoring!$B$4,IF(F146="lead",Scoring!$B$5,0)))+MAX(1,MIN(3,N(G146)))*Scoring!$B$6+IF(H146="",Scoring!$B$10,IF(R146&lt;24,Scoring!$B$7,IF(R146&lt;60,Scoring!$B$8,Scoring!$B$9)))+IF(M146="Y",Scoring!$B$11,0)+IF(N(N146)&gt;=7,Scoring!$B$12,IF(N(N146)&gt;=4,Scoring!$B$13,0))))</f>
        <v/>
      </c>
      <c r="V146" s="9">
        <f>IF(A146="","",IF(OR(T146="Suppressed",T146="Recently active"),"-",IF(U146&gt;=Scoring!$B$14,"A",IF(U146&gt;=Scoring!$B$15,"B","C"))))</f>
        <v/>
      </c>
      <c r="W146" s="9">
        <f>IF(OR(A146="",V146="-"),"",COUNTIFS($V$2:$V$1001,"&lt;&gt;-",$U$2:$U$1001,"&gt;"&amp;U146)+1)</f>
        <v/>
      </c>
    </row>
    <row r="147">
      <c r="H147" s="8" t="n"/>
      <c r="R147" s="9">
        <f>IF(A147="","",IF(H147="","never",DATEDIF(H147,Scoring!$B$2,"m")))</f>
        <v/>
      </c>
      <c r="S147" s="9">
        <f>IF(A147="","",IF(L147="Y","None",IF(AND(E147&lt;&gt;"",J147="Y"),"Text",IF(AND(D147&lt;&gt;"",I147&lt;&gt;"Y"),"Email",IF(AND(E147&lt;&gt;"",K147="N"),"Call","None")))))</f>
        <v/>
      </c>
      <c r="T147" s="9">
        <f>IF(A147="","",IF(S147="None","Suppressed",IF(AND(H147&lt;&gt;"",R147&lt;Scoring!$B$16),"Recently active",IF(F147="past-client","Past client",IF(F147="sphere","Sphere",IF(F147="lead","Dormant lead","Needs review"))))))</f>
        <v/>
      </c>
      <c r="U147" s="9">
        <f>IF(A147="","",IF(OR(T147="Suppressed",T147="Recently active"),0,IF(F147="past-client",Scoring!$B$3,IF(F147="sphere",Scoring!$B$4,IF(F147="lead",Scoring!$B$5,0)))+MAX(1,MIN(3,N(G147)))*Scoring!$B$6+IF(H147="",Scoring!$B$10,IF(R147&lt;24,Scoring!$B$7,IF(R147&lt;60,Scoring!$B$8,Scoring!$B$9)))+IF(M147="Y",Scoring!$B$11,0)+IF(N(N147)&gt;=7,Scoring!$B$12,IF(N(N147)&gt;=4,Scoring!$B$13,0))))</f>
        <v/>
      </c>
      <c r="V147" s="9">
        <f>IF(A147="","",IF(OR(T147="Suppressed",T147="Recently active"),"-",IF(U147&gt;=Scoring!$B$14,"A",IF(U147&gt;=Scoring!$B$15,"B","C"))))</f>
        <v/>
      </c>
      <c r="W147" s="9">
        <f>IF(OR(A147="",V147="-"),"",COUNTIFS($V$2:$V$1001,"&lt;&gt;-",$U$2:$U$1001,"&gt;"&amp;U147)+1)</f>
        <v/>
      </c>
    </row>
    <row r="148">
      <c r="H148" s="8" t="n"/>
      <c r="R148" s="9">
        <f>IF(A148="","",IF(H148="","never",DATEDIF(H148,Scoring!$B$2,"m")))</f>
        <v/>
      </c>
      <c r="S148" s="9">
        <f>IF(A148="","",IF(L148="Y","None",IF(AND(E148&lt;&gt;"",J148="Y"),"Text",IF(AND(D148&lt;&gt;"",I148&lt;&gt;"Y"),"Email",IF(AND(E148&lt;&gt;"",K148="N"),"Call","None")))))</f>
        <v/>
      </c>
      <c r="T148" s="9">
        <f>IF(A148="","",IF(S148="None","Suppressed",IF(AND(H148&lt;&gt;"",R148&lt;Scoring!$B$16),"Recently active",IF(F148="past-client","Past client",IF(F148="sphere","Sphere",IF(F148="lead","Dormant lead","Needs review"))))))</f>
        <v/>
      </c>
      <c r="U148" s="9">
        <f>IF(A148="","",IF(OR(T148="Suppressed",T148="Recently active"),0,IF(F148="past-client",Scoring!$B$3,IF(F148="sphere",Scoring!$B$4,IF(F148="lead",Scoring!$B$5,0)))+MAX(1,MIN(3,N(G148)))*Scoring!$B$6+IF(H148="",Scoring!$B$10,IF(R148&lt;24,Scoring!$B$7,IF(R148&lt;60,Scoring!$B$8,Scoring!$B$9)))+IF(M148="Y",Scoring!$B$11,0)+IF(N(N148)&gt;=7,Scoring!$B$12,IF(N(N148)&gt;=4,Scoring!$B$13,0))))</f>
        <v/>
      </c>
      <c r="V148" s="9">
        <f>IF(A148="","",IF(OR(T148="Suppressed",T148="Recently active"),"-",IF(U148&gt;=Scoring!$B$14,"A",IF(U148&gt;=Scoring!$B$15,"B","C"))))</f>
        <v/>
      </c>
      <c r="W148" s="9">
        <f>IF(OR(A148="",V148="-"),"",COUNTIFS($V$2:$V$1001,"&lt;&gt;-",$U$2:$U$1001,"&gt;"&amp;U148)+1)</f>
        <v/>
      </c>
    </row>
    <row r="149">
      <c r="H149" s="8" t="n"/>
      <c r="R149" s="9">
        <f>IF(A149="","",IF(H149="","never",DATEDIF(H149,Scoring!$B$2,"m")))</f>
        <v/>
      </c>
      <c r="S149" s="9">
        <f>IF(A149="","",IF(L149="Y","None",IF(AND(E149&lt;&gt;"",J149="Y"),"Text",IF(AND(D149&lt;&gt;"",I149&lt;&gt;"Y"),"Email",IF(AND(E149&lt;&gt;"",K149="N"),"Call","None")))))</f>
        <v/>
      </c>
      <c r="T149" s="9">
        <f>IF(A149="","",IF(S149="None","Suppressed",IF(AND(H149&lt;&gt;"",R149&lt;Scoring!$B$16),"Recently active",IF(F149="past-client","Past client",IF(F149="sphere","Sphere",IF(F149="lead","Dormant lead","Needs review"))))))</f>
        <v/>
      </c>
      <c r="U149" s="9">
        <f>IF(A149="","",IF(OR(T149="Suppressed",T149="Recently active"),0,IF(F149="past-client",Scoring!$B$3,IF(F149="sphere",Scoring!$B$4,IF(F149="lead",Scoring!$B$5,0)))+MAX(1,MIN(3,N(G149)))*Scoring!$B$6+IF(H149="",Scoring!$B$10,IF(R149&lt;24,Scoring!$B$7,IF(R149&lt;60,Scoring!$B$8,Scoring!$B$9)))+IF(M149="Y",Scoring!$B$11,0)+IF(N(N149)&gt;=7,Scoring!$B$12,IF(N(N149)&gt;=4,Scoring!$B$13,0))))</f>
        <v/>
      </c>
      <c r="V149" s="9">
        <f>IF(A149="","",IF(OR(T149="Suppressed",T149="Recently active"),"-",IF(U149&gt;=Scoring!$B$14,"A",IF(U149&gt;=Scoring!$B$15,"B","C"))))</f>
        <v/>
      </c>
      <c r="W149" s="9">
        <f>IF(OR(A149="",V149="-"),"",COUNTIFS($V$2:$V$1001,"&lt;&gt;-",$U$2:$U$1001,"&gt;"&amp;U149)+1)</f>
        <v/>
      </c>
    </row>
    <row r="150">
      <c r="H150" s="8" t="n"/>
      <c r="R150" s="9">
        <f>IF(A150="","",IF(H150="","never",DATEDIF(H150,Scoring!$B$2,"m")))</f>
        <v/>
      </c>
      <c r="S150" s="9">
        <f>IF(A150="","",IF(L150="Y","None",IF(AND(E150&lt;&gt;"",J150="Y"),"Text",IF(AND(D150&lt;&gt;"",I150&lt;&gt;"Y"),"Email",IF(AND(E150&lt;&gt;"",K150="N"),"Call","None")))))</f>
        <v/>
      </c>
      <c r="T150" s="9">
        <f>IF(A150="","",IF(S150="None","Suppressed",IF(AND(H150&lt;&gt;"",R150&lt;Scoring!$B$16),"Recently active",IF(F150="past-client","Past client",IF(F150="sphere","Sphere",IF(F150="lead","Dormant lead","Needs review"))))))</f>
        <v/>
      </c>
      <c r="U150" s="9">
        <f>IF(A150="","",IF(OR(T150="Suppressed",T150="Recently active"),0,IF(F150="past-client",Scoring!$B$3,IF(F150="sphere",Scoring!$B$4,IF(F150="lead",Scoring!$B$5,0)))+MAX(1,MIN(3,N(G150)))*Scoring!$B$6+IF(H150="",Scoring!$B$10,IF(R150&lt;24,Scoring!$B$7,IF(R150&lt;60,Scoring!$B$8,Scoring!$B$9)))+IF(M150="Y",Scoring!$B$11,0)+IF(N(N150)&gt;=7,Scoring!$B$12,IF(N(N150)&gt;=4,Scoring!$B$13,0))))</f>
        <v/>
      </c>
      <c r="V150" s="9">
        <f>IF(A150="","",IF(OR(T150="Suppressed",T150="Recently active"),"-",IF(U150&gt;=Scoring!$B$14,"A",IF(U150&gt;=Scoring!$B$15,"B","C"))))</f>
        <v/>
      </c>
      <c r="W150" s="9">
        <f>IF(OR(A150="",V150="-"),"",COUNTIFS($V$2:$V$1001,"&lt;&gt;-",$U$2:$U$1001,"&gt;"&amp;U150)+1)</f>
        <v/>
      </c>
    </row>
    <row r="151">
      <c r="H151" s="8" t="n"/>
      <c r="R151" s="9">
        <f>IF(A151="","",IF(H151="","never",DATEDIF(H151,Scoring!$B$2,"m")))</f>
        <v/>
      </c>
      <c r="S151" s="9">
        <f>IF(A151="","",IF(L151="Y","None",IF(AND(E151&lt;&gt;"",J151="Y"),"Text",IF(AND(D151&lt;&gt;"",I151&lt;&gt;"Y"),"Email",IF(AND(E151&lt;&gt;"",K151="N"),"Call","None")))))</f>
        <v/>
      </c>
      <c r="T151" s="9">
        <f>IF(A151="","",IF(S151="None","Suppressed",IF(AND(H151&lt;&gt;"",R151&lt;Scoring!$B$16),"Recently active",IF(F151="past-client","Past client",IF(F151="sphere","Sphere",IF(F151="lead","Dormant lead","Needs review"))))))</f>
        <v/>
      </c>
      <c r="U151" s="9">
        <f>IF(A151="","",IF(OR(T151="Suppressed",T151="Recently active"),0,IF(F151="past-client",Scoring!$B$3,IF(F151="sphere",Scoring!$B$4,IF(F151="lead",Scoring!$B$5,0)))+MAX(1,MIN(3,N(G151)))*Scoring!$B$6+IF(H151="",Scoring!$B$10,IF(R151&lt;24,Scoring!$B$7,IF(R151&lt;60,Scoring!$B$8,Scoring!$B$9)))+IF(M151="Y",Scoring!$B$11,0)+IF(N(N151)&gt;=7,Scoring!$B$12,IF(N(N151)&gt;=4,Scoring!$B$13,0))))</f>
        <v/>
      </c>
      <c r="V151" s="9">
        <f>IF(A151="","",IF(OR(T151="Suppressed",T151="Recently active"),"-",IF(U151&gt;=Scoring!$B$14,"A",IF(U151&gt;=Scoring!$B$15,"B","C"))))</f>
        <v/>
      </c>
      <c r="W151" s="9">
        <f>IF(OR(A151="",V151="-"),"",COUNTIFS($V$2:$V$1001,"&lt;&gt;-",$U$2:$U$1001,"&gt;"&amp;U151)+1)</f>
        <v/>
      </c>
    </row>
    <row r="152">
      <c r="H152" s="8" t="n"/>
      <c r="R152" s="9">
        <f>IF(A152="","",IF(H152="","never",DATEDIF(H152,Scoring!$B$2,"m")))</f>
        <v/>
      </c>
      <c r="S152" s="9">
        <f>IF(A152="","",IF(L152="Y","None",IF(AND(E152&lt;&gt;"",J152="Y"),"Text",IF(AND(D152&lt;&gt;"",I152&lt;&gt;"Y"),"Email",IF(AND(E152&lt;&gt;"",K152="N"),"Call","None")))))</f>
        <v/>
      </c>
      <c r="T152" s="9">
        <f>IF(A152="","",IF(S152="None","Suppressed",IF(AND(H152&lt;&gt;"",R152&lt;Scoring!$B$16),"Recently active",IF(F152="past-client","Past client",IF(F152="sphere","Sphere",IF(F152="lead","Dormant lead","Needs review"))))))</f>
        <v/>
      </c>
      <c r="U152" s="9">
        <f>IF(A152="","",IF(OR(T152="Suppressed",T152="Recently active"),0,IF(F152="past-client",Scoring!$B$3,IF(F152="sphere",Scoring!$B$4,IF(F152="lead",Scoring!$B$5,0)))+MAX(1,MIN(3,N(G152)))*Scoring!$B$6+IF(H152="",Scoring!$B$10,IF(R152&lt;24,Scoring!$B$7,IF(R152&lt;60,Scoring!$B$8,Scoring!$B$9)))+IF(M152="Y",Scoring!$B$11,0)+IF(N(N152)&gt;=7,Scoring!$B$12,IF(N(N152)&gt;=4,Scoring!$B$13,0))))</f>
        <v/>
      </c>
      <c r="V152" s="9">
        <f>IF(A152="","",IF(OR(T152="Suppressed",T152="Recently active"),"-",IF(U152&gt;=Scoring!$B$14,"A",IF(U152&gt;=Scoring!$B$15,"B","C"))))</f>
        <v/>
      </c>
      <c r="W152" s="9">
        <f>IF(OR(A152="",V152="-"),"",COUNTIFS($V$2:$V$1001,"&lt;&gt;-",$U$2:$U$1001,"&gt;"&amp;U152)+1)</f>
        <v/>
      </c>
    </row>
    <row r="153">
      <c r="H153" s="8" t="n"/>
      <c r="R153" s="9">
        <f>IF(A153="","",IF(H153="","never",DATEDIF(H153,Scoring!$B$2,"m")))</f>
        <v/>
      </c>
      <c r="S153" s="9">
        <f>IF(A153="","",IF(L153="Y","None",IF(AND(E153&lt;&gt;"",J153="Y"),"Text",IF(AND(D153&lt;&gt;"",I153&lt;&gt;"Y"),"Email",IF(AND(E153&lt;&gt;"",K153="N"),"Call","None")))))</f>
        <v/>
      </c>
      <c r="T153" s="9">
        <f>IF(A153="","",IF(S153="None","Suppressed",IF(AND(H153&lt;&gt;"",R153&lt;Scoring!$B$16),"Recently active",IF(F153="past-client","Past client",IF(F153="sphere","Sphere",IF(F153="lead","Dormant lead","Needs review"))))))</f>
        <v/>
      </c>
      <c r="U153" s="9">
        <f>IF(A153="","",IF(OR(T153="Suppressed",T153="Recently active"),0,IF(F153="past-client",Scoring!$B$3,IF(F153="sphere",Scoring!$B$4,IF(F153="lead",Scoring!$B$5,0)))+MAX(1,MIN(3,N(G153)))*Scoring!$B$6+IF(H153="",Scoring!$B$10,IF(R153&lt;24,Scoring!$B$7,IF(R153&lt;60,Scoring!$B$8,Scoring!$B$9)))+IF(M153="Y",Scoring!$B$11,0)+IF(N(N153)&gt;=7,Scoring!$B$12,IF(N(N153)&gt;=4,Scoring!$B$13,0))))</f>
        <v/>
      </c>
      <c r="V153" s="9">
        <f>IF(A153="","",IF(OR(T153="Suppressed",T153="Recently active"),"-",IF(U153&gt;=Scoring!$B$14,"A",IF(U153&gt;=Scoring!$B$15,"B","C"))))</f>
        <v/>
      </c>
      <c r="W153" s="9">
        <f>IF(OR(A153="",V153="-"),"",COUNTIFS($V$2:$V$1001,"&lt;&gt;-",$U$2:$U$1001,"&gt;"&amp;U153)+1)</f>
        <v/>
      </c>
    </row>
    <row r="154">
      <c r="H154" s="8" t="n"/>
      <c r="R154" s="9">
        <f>IF(A154="","",IF(H154="","never",DATEDIF(H154,Scoring!$B$2,"m")))</f>
        <v/>
      </c>
      <c r="S154" s="9">
        <f>IF(A154="","",IF(L154="Y","None",IF(AND(E154&lt;&gt;"",J154="Y"),"Text",IF(AND(D154&lt;&gt;"",I154&lt;&gt;"Y"),"Email",IF(AND(E154&lt;&gt;"",K154="N"),"Call","None")))))</f>
        <v/>
      </c>
      <c r="T154" s="9">
        <f>IF(A154="","",IF(S154="None","Suppressed",IF(AND(H154&lt;&gt;"",R154&lt;Scoring!$B$16),"Recently active",IF(F154="past-client","Past client",IF(F154="sphere","Sphere",IF(F154="lead","Dormant lead","Needs review"))))))</f>
        <v/>
      </c>
      <c r="U154" s="9">
        <f>IF(A154="","",IF(OR(T154="Suppressed",T154="Recently active"),0,IF(F154="past-client",Scoring!$B$3,IF(F154="sphere",Scoring!$B$4,IF(F154="lead",Scoring!$B$5,0)))+MAX(1,MIN(3,N(G154)))*Scoring!$B$6+IF(H154="",Scoring!$B$10,IF(R154&lt;24,Scoring!$B$7,IF(R154&lt;60,Scoring!$B$8,Scoring!$B$9)))+IF(M154="Y",Scoring!$B$11,0)+IF(N(N154)&gt;=7,Scoring!$B$12,IF(N(N154)&gt;=4,Scoring!$B$13,0))))</f>
        <v/>
      </c>
      <c r="V154" s="9">
        <f>IF(A154="","",IF(OR(T154="Suppressed",T154="Recently active"),"-",IF(U154&gt;=Scoring!$B$14,"A",IF(U154&gt;=Scoring!$B$15,"B","C"))))</f>
        <v/>
      </c>
      <c r="W154" s="9">
        <f>IF(OR(A154="",V154="-"),"",COUNTIFS($V$2:$V$1001,"&lt;&gt;-",$U$2:$U$1001,"&gt;"&amp;U154)+1)</f>
        <v/>
      </c>
    </row>
    <row r="155">
      <c r="H155" s="8" t="n"/>
      <c r="R155" s="9">
        <f>IF(A155="","",IF(H155="","never",DATEDIF(H155,Scoring!$B$2,"m")))</f>
        <v/>
      </c>
      <c r="S155" s="9">
        <f>IF(A155="","",IF(L155="Y","None",IF(AND(E155&lt;&gt;"",J155="Y"),"Text",IF(AND(D155&lt;&gt;"",I155&lt;&gt;"Y"),"Email",IF(AND(E155&lt;&gt;"",K155="N"),"Call","None")))))</f>
        <v/>
      </c>
      <c r="T155" s="9">
        <f>IF(A155="","",IF(S155="None","Suppressed",IF(AND(H155&lt;&gt;"",R155&lt;Scoring!$B$16),"Recently active",IF(F155="past-client","Past client",IF(F155="sphere","Sphere",IF(F155="lead","Dormant lead","Needs review"))))))</f>
        <v/>
      </c>
      <c r="U155" s="9">
        <f>IF(A155="","",IF(OR(T155="Suppressed",T155="Recently active"),0,IF(F155="past-client",Scoring!$B$3,IF(F155="sphere",Scoring!$B$4,IF(F155="lead",Scoring!$B$5,0)))+MAX(1,MIN(3,N(G155)))*Scoring!$B$6+IF(H155="",Scoring!$B$10,IF(R155&lt;24,Scoring!$B$7,IF(R155&lt;60,Scoring!$B$8,Scoring!$B$9)))+IF(M155="Y",Scoring!$B$11,0)+IF(N(N155)&gt;=7,Scoring!$B$12,IF(N(N155)&gt;=4,Scoring!$B$13,0))))</f>
        <v/>
      </c>
      <c r="V155" s="9">
        <f>IF(A155="","",IF(OR(T155="Suppressed",T155="Recently active"),"-",IF(U155&gt;=Scoring!$B$14,"A",IF(U155&gt;=Scoring!$B$15,"B","C"))))</f>
        <v/>
      </c>
      <c r="W155" s="9">
        <f>IF(OR(A155="",V155="-"),"",COUNTIFS($V$2:$V$1001,"&lt;&gt;-",$U$2:$U$1001,"&gt;"&amp;U155)+1)</f>
        <v/>
      </c>
    </row>
    <row r="156">
      <c r="H156" s="8" t="n"/>
      <c r="R156" s="9">
        <f>IF(A156="","",IF(H156="","never",DATEDIF(H156,Scoring!$B$2,"m")))</f>
        <v/>
      </c>
      <c r="S156" s="9">
        <f>IF(A156="","",IF(L156="Y","None",IF(AND(E156&lt;&gt;"",J156="Y"),"Text",IF(AND(D156&lt;&gt;"",I156&lt;&gt;"Y"),"Email",IF(AND(E156&lt;&gt;"",K156="N"),"Call","None")))))</f>
        <v/>
      </c>
      <c r="T156" s="9">
        <f>IF(A156="","",IF(S156="None","Suppressed",IF(AND(H156&lt;&gt;"",R156&lt;Scoring!$B$16),"Recently active",IF(F156="past-client","Past client",IF(F156="sphere","Sphere",IF(F156="lead","Dormant lead","Needs review"))))))</f>
        <v/>
      </c>
      <c r="U156" s="9">
        <f>IF(A156="","",IF(OR(T156="Suppressed",T156="Recently active"),0,IF(F156="past-client",Scoring!$B$3,IF(F156="sphere",Scoring!$B$4,IF(F156="lead",Scoring!$B$5,0)))+MAX(1,MIN(3,N(G156)))*Scoring!$B$6+IF(H156="",Scoring!$B$10,IF(R156&lt;24,Scoring!$B$7,IF(R156&lt;60,Scoring!$B$8,Scoring!$B$9)))+IF(M156="Y",Scoring!$B$11,0)+IF(N(N156)&gt;=7,Scoring!$B$12,IF(N(N156)&gt;=4,Scoring!$B$13,0))))</f>
        <v/>
      </c>
      <c r="V156" s="9">
        <f>IF(A156="","",IF(OR(T156="Suppressed",T156="Recently active"),"-",IF(U156&gt;=Scoring!$B$14,"A",IF(U156&gt;=Scoring!$B$15,"B","C"))))</f>
        <v/>
      </c>
      <c r="W156" s="9">
        <f>IF(OR(A156="",V156="-"),"",COUNTIFS($V$2:$V$1001,"&lt;&gt;-",$U$2:$U$1001,"&gt;"&amp;U156)+1)</f>
        <v/>
      </c>
    </row>
    <row r="157">
      <c r="H157" s="8" t="n"/>
      <c r="R157" s="9">
        <f>IF(A157="","",IF(H157="","never",DATEDIF(H157,Scoring!$B$2,"m")))</f>
        <v/>
      </c>
      <c r="S157" s="9">
        <f>IF(A157="","",IF(L157="Y","None",IF(AND(E157&lt;&gt;"",J157="Y"),"Text",IF(AND(D157&lt;&gt;"",I157&lt;&gt;"Y"),"Email",IF(AND(E157&lt;&gt;"",K157="N"),"Call","None")))))</f>
        <v/>
      </c>
      <c r="T157" s="9">
        <f>IF(A157="","",IF(S157="None","Suppressed",IF(AND(H157&lt;&gt;"",R157&lt;Scoring!$B$16),"Recently active",IF(F157="past-client","Past client",IF(F157="sphere","Sphere",IF(F157="lead","Dormant lead","Needs review"))))))</f>
        <v/>
      </c>
      <c r="U157" s="9">
        <f>IF(A157="","",IF(OR(T157="Suppressed",T157="Recently active"),0,IF(F157="past-client",Scoring!$B$3,IF(F157="sphere",Scoring!$B$4,IF(F157="lead",Scoring!$B$5,0)))+MAX(1,MIN(3,N(G157)))*Scoring!$B$6+IF(H157="",Scoring!$B$10,IF(R157&lt;24,Scoring!$B$7,IF(R157&lt;60,Scoring!$B$8,Scoring!$B$9)))+IF(M157="Y",Scoring!$B$11,0)+IF(N(N157)&gt;=7,Scoring!$B$12,IF(N(N157)&gt;=4,Scoring!$B$13,0))))</f>
        <v/>
      </c>
      <c r="V157" s="9">
        <f>IF(A157="","",IF(OR(T157="Suppressed",T157="Recently active"),"-",IF(U157&gt;=Scoring!$B$14,"A",IF(U157&gt;=Scoring!$B$15,"B","C"))))</f>
        <v/>
      </c>
      <c r="W157" s="9">
        <f>IF(OR(A157="",V157="-"),"",COUNTIFS($V$2:$V$1001,"&lt;&gt;-",$U$2:$U$1001,"&gt;"&amp;U157)+1)</f>
        <v/>
      </c>
    </row>
    <row r="158">
      <c r="H158" s="8" t="n"/>
      <c r="R158" s="9">
        <f>IF(A158="","",IF(H158="","never",DATEDIF(H158,Scoring!$B$2,"m")))</f>
        <v/>
      </c>
      <c r="S158" s="9">
        <f>IF(A158="","",IF(L158="Y","None",IF(AND(E158&lt;&gt;"",J158="Y"),"Text",IF(AND(D158&lt;&gt;"",I158&lt;&gt;"Y"),"Email",IF(AND(E158&lt;&gt;"",K158="N"),"Call","None")))))</f>
        <v/>
      </c>
      <c r="T158" s="9">
        <f>IF(A158="","",IF(S158="None","Suppressed",IF(AND(H158&lt;&gt;"",R158&lt;Scoring!$B$16),"Recently active",IF(F158="past-client","Past client",IF(F158="sphere","Sphere",IF(F158="lead","Dormant lead","Needs review"))))))</f>
        <v/>
      </c>
      <c r="U158" s="9">
        <f>IF(A158="","",IF(OR(T158="Suppressed",T158="Recently active"),0,IF(F158="past-client",Scoring!$B$3,IF(F158="sphere",Scoring!$B$4,IF(F158="lead",Scoring!$B$5,0)))+MAX(1,MIN(3,N(G158)))*Scoring!$B$6+IF(H158="",Scoring!$B$10,IF(R158&lt;24,Scoring!$B$7,IF(R158&lt;60,Scoring!$B$8,Scoring!$B$9)))+IF(M158="Y",Scoring!$B$11,0)+IF(N(N158)&gt;=7,Scoring!$B$12,IF(N(N158)&gt;=4,Scoring!$B$13,0))))</f>
        <v/>
      </c>
      <c r="V158" s="9">
        <f>IF(A158="","",IF(OR(T158="Suppressed",T158="Recently active"),"-",IF(U158&gt;=Scoring!$B$14,"A",IF(U158&gt;=Scoring!$B$15,"B","C"))))</f>
        <v/>
      </c>
      <c r="W158" s="9">
        <f>IF(OR(A158="",V158="-"),"",COUNTIFS($V$2:$V$1001,"&lt;&gt;-",$U$2:$U$1001,"&gt;"&amp;U158)+1)</f>
        <v/>
      </c>
    </row>
    <row r="159">
      <c r="H159" s="8" t="n"/>
      <c r="R159" s="9">
        <f>IF(A159="","",IF(H159="","never",DATEDIF(H159,Scoring!$B$2,"m")))</f>
        <v/>
      </c>
      <c r="S159" s="9">
        <f>IF(A159="","",IF(L159="Y","None",IF(AND(E159&lt;&gt;"",J159="Y"),"Text",IF(AND(D159&lt;&gt;"",I159&lt;&gt;"Y"),"Email",IF(AND(E159&lt;&gt;"",K159="N"),"Call","None")))))</f>
        <v/>
      </c>
      <c r="T159" s="9">
        <f>IF(A159="","",IF(S159="None","Suppressed",IF(AND(H159&lt;&gt;"",R159&lt;Scoring!$B$16),"Recently active",IF(F159="past-client","Past client",IF(F159="sphere","Sphere",IF(F159="lead","Dormant lead","Needs review"))))))</f>
        <v/>
      </c>
      <c r="U159" s="9">
        <f>IF(A159="","",IF(OR(T159="Suppressed",T159="Recently active"),0,IF(F159="past-client",Scoring!$B$3,IF(F159="sphere",Scoring!$B$4,IF(F159="lead",Scoring!$B$5,0)))+MAX(1,MIN(3,N(G159)))*Scoring!$B$6+IF(H159="",Scoring!$B$10,IF(R159&lt;24,Scoring!$B$7,IF(R159&lt;60,Scoring!$B$8,Scoring!$B$9)))+IF(M159="Y",Scoring!$B$11,0)+IF(N(N159)&gt;=7,Scoring!$B$12,IF(N(N159)&gt;=4,Scoring!$B$13,0))))</f>
        <v/>
      </c>
      <c r="V159" s="9">
        <f>IF(A159="","",IF(OR(T159="Suppressed",T159="Recently active"),"-",IF(U159&gt;=Scoring!$B$14,"A",IF(U159&gt;=Scoring!$B$15,"B","C"))))</f>
        <v/>
      </c>
      <c r="W159" s="9">
        <f>IF(OR(A159="",V159="-"),"",COUNTIFS($V$2:$V$1001,"&lt;&gt;-",$U$2:$U$1001,"&gt;"&amp;U159)+1)</f>
        <v/>
      </c>
    </row>
    <row r="160">
      <c r="H160" s="8" t="n"/>
      <c r="R160" s="9">
        <f>IF(A160="","",IF(H160="","never",DATEDIF(H160,Scoring!$B$2,"m")))</f>
        <v/>
      </c>
      <c r="S160" s="9">
        <f>IF(A160="","",IF(L160="Y","None",IF(AND(E160&lt;&gt;"",J160="Y"),"Text",IF(AND(D160&lt;&gt;"",I160&lt;&gt;"Y"),"Email",IF(AND(E160&lt;&gt;"",K160="N"),"Call","None")))))</f>
        <v/>
      </c>
      <c r="T160" s="9">
        <f>IF(A160="","",IF(S160="None","Suppressed",IF(AND(H160&lt;&gt;"",R160&lt;Scoring!$B$16),"Recently active",IF(F160="past-client","Past client",IF(F160="sphere","Sphere",IF(F160="lead","Dormant lead","Needs review"))))))</f>
        <v/>
      </c>
      <c r="U160" s="9">
        <f>IF(A160="","",IF(OR(T160="Suppressed",T160="Recently active"),0,IF(F160="past-client",Scoring!$B$3,IF(F160="sphere",Scoring!$B$4,IF(F160="lead",Scoring!$B$5,0)))+MAX(1,MIN(3,N(G160)))*Scoring!$B$6+IF(H160="",Scoring!$B$10,IF(R160&lt;24,Scoring!$B$7,IF(R160&lt;60,Scoring!$B$8,Scoring!$B$9)))+IF(M160="Y",Scoring!$B$11,0)+IF(N(N160)&gt;=7,Scoring!$B$12,IF(N(N160)&gt;=4,Scoring!$B$13,0))))</f>
        <v/>
      </c>
      <c r="V160" s="9">
        <f>IF(A160="","",IF(OR(T160="Suppressed",T160="Recently active"),"-",IF(U160&gt;=Scoring!$B$14,"A",IF(U160&gt;=Scoring!$B$15,"B","C"))))</f>
        <v/>
      </c>
      <c r="W160" s="9">
        <f>IF(OR(A160="",V160="-"),"",COUNTIFS($V$2:$V$1001,"&lt;&gt;-",$U$2:$U$1001,"&gt;"&amp;U160)+1)</f>
        <v/>
      </c>
    </row>
    <row r="161">
      <c r="H161" s="8" t="n"/>
      <c r="R161" s="9">
        <f>IF(A161="","",IF(H161="","never",DATEDIF(H161,Scoring!$B$2,"m")))</f>
        <v/>
      </c>
      <c r="S161" s="9">
        <f>IF(A161="","",IF(L161="Y","None",IF(AND(E161&lt;&gt;"",J161="Y"),"Text",IF(AND(D161&lt;&gt;"",I161&lt;&gt;"Y"),"Email",IF(AND(E161&lt;&gt;"",K161="N"),"Call","None")))))</f>
        <v/>
      </c>
      <c r="T161" s="9">
        <f>IF(A161="","",IF(S161="None","Suppressed",IF(AND(H161&lt;&gt;"",R161&lt;Scoring!$B$16),"Recently active",IF(F161="past-client","Past client",IF(F161="sphere","Sphere",IF(F161="lead","Dormant lead","Needs review"))))))</f>
        <v/>
      </c>
      <c r="U161" s="9">
        <f>IF(A161="","",IF(OR(T161="Suppressed",T161="Recently active"),0,IF(F161="past-client",Scoring!$B$3,IF(F161="sphere",Scoring!$B$4,IF(F161="lead",Scoring!$B$5,0)))+MAX(1,MIN(3,N(G161)))*Scoring!$B$6+IF(H161="",Scoring!$B$10,IF(R161&lt;24,Scoring!$B$7,IF(R161&lt;60,Scoring!$B$8,Scoring!$B$9)))+IF(M161="Y",Scoring!$B$11,0)+IF(N(N161)&gt;=7,Scoring!$B$12,IF(N(N161)&gt;=4,Scoring!$B$13,0))))</f>
        <v/>
      </c>
      <c r="V161" s="9">
        <f>IF(A161="","",IF(OR(T161="Suppressed",T161="Recently active"),"-",IF(U161&gt;=Scoring!$B$14,"A",IF(U161&gt;=Scoring!$B$15,"B","C"))))</f>
        <v/>
      </c>
      <c r="W161" s="9">
        <f>IF(OR(A161="",V161="-"),"",COUNTIFS($V$2:$V$1001,"&lt;&gt;-",$U$2:$U$1001,"&gt;"&amp;U161)+1)</f>
        <v/>
      </c>
    </row>
    <row r="162">
      <c r="H162" s="8" t="n"/>
      <c r="R162" s="9">
        <f>IF(A162="","",IF(H162="","never",DATEDIF(H162,Scoring!$B$2,"m")))</f>
        <v/>
      </c>
      <c r="S162" s="9">
        <f>IF(A162="","",IF(L162="Y","None",IF(AND(E162&lt;&gt;"",J162="Y"),"Text",IF(AND(D162&lt;&gt;"",I162&lt;&gt;"Y"),"Email",IF(AND(E162&lt;&gt;"",K162="N"),"Call","None")))))</f>
        <v/>
      </c>
      <c r="T162" s="9">
        <f>IF(A162="","",IF(S162="None","Suppressed",IF(AND(H162&lt;&gt;"",R162&lt;Scoring!$B$16),"Recently active",IF(F162="past-client","Past client",IF(F162="sphere","Sphere",IF(F162="lead","Dormant lead","Needs review"))))))</f>
        <v/>
      </c>
      <c r="U162" s="9">
        <f>IF(A162="","",IF(OR(T162="Suppressed",T162="Recently active"),0,IF(F162="past-client",Scoring!$B$3,IF(F162="sphere",Scoring!$B$4,IF(F162="lead",Scoring!$B$5,0)))+MAX(1,MIN(3,N(G162)))*Scoring!$B$6+IF(H162="",Scoring!$B$10,IF(R162&lt;24,Scoring!$B$7,IF(R162&lt;60,Scoring!$B$8,Scoring!$B$9)))+IF(M162="Y",Scoring!$B$11,0)+IF(N(N162)&gt;=7,Scoring!$B$12,IF(N(N162)&gt;=4,Scoring!$B$13,0))))</f>
        <v/>
      </c>
      <c r="V162" s="9">
        <f>IF(A162="","",IF(OR(T162="Suppressed",T162="Recently active"),"-",IF(U162&gt;=Scoring!$B$14,"A",IF(U162&gt;=Scoring!$B$15,"B","C"))))</f>
        <v/>
      </c>
      <c r="W162" s="9">
        <f>IF(OR(A162="",V162="-"),"",COUNTIFS($V$2:$V$1001,"&lt;&gt;-",$U$2:$U$1001,"&gt;"&amp;U162)+1)</f>
        <v/>
      </c>
    </row>
    <row r="163">
      <c r="H163" s="8" t="n"/>
      <c r="R163" s="9">
        <f>IF(A163="","",IF(H163="","never",DATEDIF(H163,Scoring!$B$2,"m")))</f>
        <v/>
      </c>
      <c r="S163" s="9">
        <f>IF(A163="","",IF(L163="Y","None",IF(AND(E163&lt;&gt;"",J163="Y"),"Text",IF(AND(D163&lt;&gt;"",I163&lt;&gt;"Y"),"Email",IF(AND(E163&lt;&gt;"",K163="N"),"Call","None")))))</f>
        <v/>
      </c>
      <c r="T163" s="9">
        <f>IF(A163="","",IF(S163="None","Suppressed",IF(AND(H163&lt;&gt;"",R163&lt;Scoring!$B$16),"Recently active",IF(F163="past-client","Past client",IF(F163="sphere","Sphere",IF(F163="lead","Dormant lead","Needs review"))))))</f>
        <v/>
      </c>
      <c r="U163" s="9">
        <f>IF(A163="","",IF(OR(T163="Suppressed",T163="Recently active"),0,IF(F163="past-client",Scoring!$B$3,IF(F163="sphere",Scoring!$B$4,IF(F163="lead",Scoring!$B$5,0)))+MAX(1,MIN(3,N(G163)))*Scoring!$B$6+IF(H163="",Scoring!$B$10,IF(R163&lt;24,Scoring!$B$7,IF(R163&lt;60,Scoring!$B$8,Scoring!$B$9)))+IF(M163="Y",Scoring!$B$11,0)+IF(N(N163)&gt;=7,Scoring!$B$12,IF(N(N163)&gt;=4,Scoring!$B$13,0))))</f>
        <v/>
      </c>
      <c r="V163" s="9">
        <f>IF(A163="","",IF(OR(T163="Suppressed",T163="Recently active"),"-",IF(U163&gt;=Scoring!$B$14,"A",IF(U163&gt;=Scoring!$B$15,"B","C"))))</f>
        <v/>
      </c>
      <c r="W163" s="9">
        <f>IF(OR(A163="",V163="-"),"",COUNTIFS($V$2:$V$1001,"&lt;&gt;-",$U$2:$U$1001,"&gt;"&amp;U163)+1)</f>
        <v/>
      </c>
    </row>
    <row r="164">
      <c r="H164" s="8" t="n"/>
      <c r="R164" s="9">
        <f>IF(A164="","",IF(H164="","never",DATEDIF(H164,Scoring!$B$2,"m")))</f>
        <v/>
      </c>
      <c r="S164" s="9">
        <f>IF(A164="","",IF(L164="Y","None",IF(AND(E164&lt;&gt;"",J164="Y"),"Text",IF(AND(D164&lt;&gt;"",I164&lt;&gt;"Y"),"Email",IF(AND(E164&lt;&gt;"",K164="N"),"Call","None")))))</f>
        <v/>
      </c>
      <c r="T164" s="9">
        <f>IF(A164="","",IF(S164="None","Suppressed",IF(AND(H164&lt;&gt;"",R164&lt;Scoring!$B$16),"Recently active",IF(F164="past-client","Past client",IF(F164="sphere","Sphere",IF(F164="lead","Dormant lead","Needs review"))))))</f>
        <v/>
      </c>
      <c r="U164" s="9">
        <f>IF(A164="","",IF(OR(T164="Suppressed",T164="Recently active"),0,IF(F164="past-client",Scoring!$B$3,IF(F164="sphere",Scoring!$B$4,IF(F164="lead",Scoring!$B$5,0)))+MAX(1,MIN(3,N(G164)))*Scoring!$B$6+IF(H164="",Scoring!$B$10,IF(R164&lt;24,Scoring!$B$7,IF(R164&lt;60,Scoring!$B$8,Scoring!$B$9)))+IF(M164="Y",Scoring!$B$11,0)+IF(N(N164)&gt;=7,Scoring!$B$12,IF(N(N164)&gt;=4,Scoring!$B$13,0))))</f>
        <v/>
      </c>
      <c r="V164" s="9">
        <f>IF(A164="","",IF(OR(T164="Suppressed",T164="Recently active"),"-",IF(U164&gt;=Scoring!$B$14,"A",IF(U164&gt;=Scoring!$B$15,"B","C"))))</f>
        <v/>
      </c>
      <c r="W164" s="9">
        <f>IF(OR(A164="",V164="-"),"",COUNTIFS($V$2:$V$1001,"&lt;&gt;-",$U$2:$U$1001,"&gt;"&amp;U164)+1)</f>
        <v/>
      </c>
    </row>
    <row r="165">
      <c r="H165" s="8" t="n"/>
      <c r="R165" s="9">
        <f>IF(A165="","",IF(H165="","never",DATEDIF(H165,Scoring!$B$2,"m")))</f>
        <v/>
      </c>
      <c r="S165" s="9">
        <f>IF(A165="","",IF(L165="Y","None",IF(AND(E165&lt;&gt;"",J165="Y"),"Text",IF(AND(D165&lt;&gt;"",I165&lt;&gt;"Y"),"Email",IF(AND(E165&lt;&gt;"",K165="N"),"Call","None")))))</f>
        <v/>
      </c>
      <c r="T165" s="9">
        <f>IF(A165="","",IF(S165="None","Suppressed",IF(AND(H165&lt;&gt;"",R165&lt;Scoring!$B$16),"Recently active",IF(F165="past-client","Past client",IF(F165="sphere","Sphere",IF(F165="lead","Dormant lead","Needs review"))))))</f>
        <v/>
      </c>
      <c r="U165" s="9">
        <f>IF(A165="","",IF(OR(T165="Suppressed",T165="Recently active"),0,IF(F165="past-client",Scoring!$B$3,IF(F165="sphere",Scoring!$B$4,IF(F165="lead",Scoring!$B$5,0)))+MAX(1,MIN(3,N(G165)))*Scoring!$B$6+IF(H165="",Scoring!$B$10,IF(R165&lt;24,Scoring!$B$7,IF(R165&lt;60,Scoring!$B$8,Scoring!$B$9)))+IF(M165="Y",Scoring!$B$11,0)+IF(N(N165)&gt;=7,Scoring!$B$12,IF(N(N165)&gt;=4,Scoring!$B$13,0))))</f>
        <v/>
      </c>
      <c r="V165" s="9">
        <f>IF(A165="","",IF(OR(T165="Suppressed",T165="Recently active"),"-",IF(U165&gt;=Scoring!$B$14,"A",IF(U165&gt;=Scoring!$B$15,"B","C"))))</f>
        <v/>
      </c>
      <c r="W165" s="9">
        <f>IF(OR(A165="",V165="-"),"",COUNTIFS($V$2:$V$1001,"&lt;&gt;-",$U$2:$U$1001,"&gt;"&amp;U165)+1)</f>
        <v/>
      </c>
    </row>
    <row r="166">
      <c r="H166" s="8" t="n"/>
      <c r="R166" s="9">
        <f>IF(A166="","",IF(H166="","never",DATEDIF(H166,Scoring!$B$2,"m")))</f>
        <v/>
      </c>
      <c r="S166" s="9">
        <f>IF(A166="","",IF(L166="Y","None",IF(AND(E166&lt;&gt;"",J166="Y"),"Text",IF(AND(D166&lt;&gt;"",I166&lt;&gt;"Y"),"Email",IF(AND(E166&lt;&gt;"",K166="N"),"Call","None")))))</f>
        <v/>
      </c>
      <c r="T166" s="9">
        <f>IF(A166="","",IF(S166="None","Suppressed",IF(AND(H166&lt;&gt;"",R166&lt;Scoring!$B$16),"Recently active",IF(F166="past-client","Past client",IF(F166="sphere","Sphere",IF(F166="lead","Dormant lead","Needs review"))))))</f>
        <v/>
      </c>
      <c r="U166" s="9">
        <f>IF(A166="","",IF(OR(T166="Suppressed",T166="Recently active"),0,IF(F166="past-client",Scoring!$B$3,IF(F166="sphere",Scoring!$B$4,IF(F166="lead",Scoring!$B$5,0)))+MAX(1,MIN(3,N(G166)))*Scoring!$B$6+IF(H166="",Scoring!$B$10,IF(R166&lt;24,Scoring!$B$7,IF(R166&lt;60,Scoring!$B$8,Scoring!$B$9)))+IF(M166="Y",Scoring!$B$11,0)+IF(N(N166)&gt;=7,Scoring!$B$12,IF(N(N166)&gt;=4,Scoring!$B$13,0))))</f>
        <v/>
      </c>
      <c r="V166" s="9">
        <f>IF(A166="","",IF(OR(T166="Suppressed",T166="Recently active"),"-",IF(U166&gt;=Scoring!$B$14,"A",IF(U166&gt;=Scoring!$B$15,"B","C"))))</f>
        <v/>
      </c>
      <c r="W166" s="9">
        <f>IF(OR(A166="",V166="-"),"",COUNTIFS($V$2:$V$1001,"&lt;&gt;-",$U$2:$U$1001,"&gt;"&amp;U166)+1)</f>
        <v/>
      </c>
    </row>
    <row r="167">
      <c r="H167" s="8" t="n"/>
      <c r="R167" s="9">
        <f>IF(A167="","",IF(H167="","never",DATEDIF(H167,Scoring!$B$2,"m")))</f>
        <v/>
      </c>
      <c r="S167" s="9">
        <f>IF(A167="","",IF(L167="Y","None",IF(AND(E167&lt;&gt;"",J167="Y"),"Text",IF(AND(D167&lt;&gt;"",I167&lt;&gt;"Y"),"Email",IF(AND(E167&lt;&gt;"",K167="N"),"Call","None")))))</f>
        <v/>
      </c>
      <c r="T167" s="9">
        <f>IF(A167="","",IF(S167="None","Suppressed",IF(AND(H167&lt;&gt;"",R167&lt;Scoring!$B$16),"Recently active",IF(F167="past-client","Past client",IF(F167="sphere","Sphere",IF(F167="lead","Dormant lead","Needs review"))))))</f>
        <v/>
      </c>
      <c r="U167" s="9">
        <f>IF(A167="","",IF(OR(T167="Suppressed",T167="Recently active"),0,IF(F167="past-client",Scoring!$B$3,IF(F167="sphere",Scoring!$B$4,IF(F167="lead",Scoring!$B$5,0)))+MAX(1,MIN(3,N(G167)))*Scoring!$B$6+IF(H167="",Scoring!$B$10,IF(R167&lt;24,Scoring!$B$7,IF(R167&lt;60,Scoring!$B$8,Scoring!$B$9)))+IF(M167="Y",Scoring!$B$11,0)+IF(N(N167)&gt;=7,Scoring!$B$12,IF(N(N167)&gt;=4,Scoring!$B$13,0))))</f>
        <v/>
      </c>
      <c r="V167" s="9">
        <f>IF(A167="","",IF(OR(T167="Suppressed",T167="Recently active"),"-",IF(U167&gt;=Scoring!$B$14,"A",IF(U167&gt;=Scoring!$B$15,"B","C"))))</f>
        <v/>
      </c>
      <c r="W167" s="9">
        <f>IF(OR(A167="",V167="-"),"",COUNTIFS($V$2:$V$1001,"&lt;&gt;-",$U$2:$U$1001,"&gt;"&amp;U167)+1)</f>
        <v/>
      </c>
    </row>
    <row r="168">
      <c r="H168" s="8" t="n"/>
      <c r="R168" s="9">
        <f>IF(A168="","",IF(H168="","never",DATEDIF(H168,Scoring!$B$2,"m")))</f>
        <v/>
      </c>
      <c r="S168" s="9">
        <f>IF(A168="","",IF(L168="Y","None",IF(AND(E168&lt;&gt;"",J168="Y"),"Text",IF(AND(D168&lt;&gt;"",I168&lt;&gt;"Y"),"Email",IF(AND(E168&lt;&gt;"",K168="N"),"Call","None")))))</f>
        <v/>
      </c>
      <c r="T168" s="9">
        <f>IF(A168="","",IF(S168="None","Suppressed",IF(AND(H168&lt;&gt;"",R168&lt;Scoring!$B$16),"Recently active",IF(F168="past-client","Past client",IF(F168="sphere","Sphere",IF(F168="lead","Dormant lead","Needs review"))))))</f>
        <v/>
      </c>
      <c r="U168" s="9">
        <f>IF(A168="","",IF(OR(T168="Suppressed",T168="Recently active"),0,IF(F168="past-client",Scoring!$B$3,IF(F168="sphere",Scoring!$B$4,IF(F168="lead",Scoring!$B$5,0)))+MAX(1,MIN(3,N(G168)))*Scoring!$B$6+IF(H168="",Scoring!$B$10,IF(R168&lt;24,Scoring!$B$7,IF(R168&lt;60,Scoring!$B$8,Scoring!$B$9)))+IF(M168="Y",Scoring!$B$11,0)+IF(N(N168)&gt;=7,Scoring!$B$12,IF(N(N168)&gt;=4,Scoring!$B$13,0))))</f>
        <v/>
      </c>
      <c r="V168" s="9">
        <f>IF(A168="","",IF(OR(T168="Suppressed",T168="Recently active"),"-",IF(U168&gt;=Scoring!$B$14,"A",IF(U168&gt;=Scoring!$B$15,"B","C"))))</f>
        <v/>
      </c>
      <c r="W168" s="9">
        <f>IF(OR(A168="",V168="-"),"",COUNTIFS($V$2:$V$1001,"&lt;&gt;-",$U$2:$U$1001,"&gt;"&amp;U168)+1)</f>
        <v/>
      </c>
    </row>
    <row r="169">
      <c r="H169" s="8" t="n"/>
      <c r="R169" s="9">
        <f>IF(A169="","",IF(H169="","never",DATEDIF(H169,Scoring!$B$2,"m")))</f>
        <v/>
      </c>
      <c r="S169" s="9">
        <f>IF(A169="","",IF(L169="Y","None",IF(AND(E169&lt;&gt;"",J169="Y"),"Text",IF(AND(D169&lt;&gt;"",I169&lt;&gt;"Y"),"Email",IF(AND(E169&lt;&gt;"",K169="N"),"Call","None")))))</f>
        <v/>
      </c>
      <c r="T169" s="9">
        <f>IF(A169="","",IF(S169="None","Suppressed",IF(AND(H169&lt;&gt;"",R169&lt;Scoring!$B$16),"Recently active",IF(F169="past-client","Past client",IF(F169="sphere","Sphere",IF(F169="lead","Dormant lead","Needs review"))))))</f>
        <v/>
      </c>
      <c r="U169" s="9">
        <f>IF(A169="","",IF(OR(T169="Suppressed",T169="Recently active"),0,IF(F169="past-client",Scoring!$B$3,IF(F169="sphere",Scoring!$B$4,IF(F169="lead",Scoring!$B$5,0)))+MAX(1,MIN(3,N(G169)))*Scoring!$B$6+IF(H169="",Scoring!$B$10,IF(R169&lt;24,Scoring!$B$7,IF(R169&lt;60,Scoring!$B$8,Scoring!$B$9)))+IF(M169="Y",Scoring!$B$11,0)+IF(N(N169)&gt;=7,Scoring!$B$12,IF(N(N169)&gt;=4,Scoring!$B$13,0))))</f>
        <v/>
      </c>
      <c r="V169" s="9">
        <f>IF(A169="","",IF(OR(T169="Suppressed",T169="Recently active"),"-",IF(U169&gt;=Scoring!$B$14,"A",IF(U169&gt;=Scoring!$B$15,"B","C"))))</f>
        <v/>
      </c>
      <c r="W169" s="9">
        <f>IF(OR(A169="",V169="-"),"",COUNTIFS($V$2:$V$1001,"&lt;&gt;-",$U$2:$U$1001,"&gt;"&amp;U169)+1)</f>
        <v/>
      </c>
    </row>
    <row r="170">
      <c r="H170" s="8" t="n"/>
      <c r="R170" s="9">
        <f>IF(A170="","",IF(H170="","never",DATEDIF(H170,Scoring!$B$2,"m")))</f>
        <v/>
      </c>
      <c r="S170" s="9">
        <f>IF(A170="","",IF(L170="Y","None",IF(AND(E170&lt;&gt;"",J170="Y"),"Text",IF(AND(D170&lt;&gt;"",I170&lt;&gt;"Y"),"Email",IF(AND(E170&lt;&gt;"",K170="N"),"Call","None")))))</f>
        <v/>
      </c>
      <c r="T170" s="9">
        <f>IF(A170="","",IF(S170="None","Suppressed",IF(AND(H170&lt;&gt;"",R170&lt;Scoring!$B$16),"Recently active",IF(F170="past-client","Past client",IF(F170="sphere","Sphere",IF(F170="lead","Dormant lead","Needs review"))))))</f>
        <v/>
      </c>
      <c r="U170" s="9">
        <f>IF(A170="","",IF(OR(T170="Suppressed",T170="Recently active"),0,IF(F170="past-client",Scoring!$B$3,IF(F170="sphere",Scoring!$B$4,IF(F170="lead",Scoring!$B$5,0)))+MAX(1,MIN(3,N(G170)))*Scoring!$B$6+IF(H170="",Scoring!$B$10,IF(R170&lt;24,Scoring!$B$7,IF(R170&lt;60,Scoring!$B$8,Scoring!$B$9)))+IF(M170="Y",Scoring!$B$11,0)+IF(N(N170)&gt;=7,Scoring!$B$12,IF(N(N170)&gt;=4,Scoring!$B$13,0))))</f>
        <v/>
      </c>
      <c r="V170" s="9">
        <f>IF(A170="","",IF(OR(T170="Suppressed",T170="Recently active"),"-",IF(U170&gt;=Scoring!$B$14,"A",IF(U170&gt;=Scoring!$B$15,"B","C"))))</f>
        <v/>
      </c>
      <c r="W170" s="9">
        <f>IF(OR(A170="",V170="-"),"",COUNTIFS($V$2:$V$1001,"&lt;&gt;-",$U$2:$U$1001,"&gt;"&amp;U170)+1)</f>
        <v/>
      </c>
    </row>
    <row r="171">
      <c r="H171" s="8" t="n"/>
      <c r="R171" s="9">
        <f>IF(A171="","",IF(H171="","never",DATEDIF(H171,Scoring!$B$2,"m")))</f>
        <v/>
      </c>
      <c r="S171" s="9">
        <f>IF(A171="","",IF(L171="Y","None",IF(AND(E171&lt;&gt;"",J171="Y"),"Text",IF(AND(D171&lt;&gt;"",I171&lt;&gt;"Y"),"Email",IF(AND(E171&lt;&gt;"",K171="N"),"Call","None")))))</f>
        <v/>
      </c>
      <c r="T171" s="9">
        <f>IF(A171="","",IF(S171="None","Suppressed",IF(AND(H171&lt;&gt;"",R171&lt;Scoring!$B$16),"Recently active",IF(F171="past-client","Past client",IF(F171="sphere","Sphere",IF(F171="lead","Dormant lead","Needs review"))))))</f>
        <v/>
      </c>
      <c r="U171" s="9">
        <f>IF(A171="","",IF(OR(T171="Suppressed",T171="Recently active"),0,IF(F171="past-client",Scoring!$B$3,IF(F171="sphere",Scoring!$B$4,IF(F171="lead",Scoring!$B$5,0)))+MAX(1,MIN(3,N(G171)))*Scoring!$B$6+IF(H171="",Scoring!$B$10,IF(R171&lt;24,Scoring!$B$7,IF(R171&lt;60,Scoring!$B$8,Scoring!$B$9)))+IF(M171="Y",Scoring!$B$11,0)+IF(N(N171)&gt;=7,Scoring!$B$12,IF(N(N171)&gt;=4,Scoring!$B$13,0))))</f>
        <v/>
      </c>
      <c r="V171" s="9">
        <f>IF(A171="","",IF(OR(T171="Suppressed",T171="Recently active"),"-",IF(U171&gt;=Scoring!$B$14,"A",IF(U171&gt;=Scoring!$B$15,"B","C"))))</f>
        <v/>
      </c>
      <c r="W171" s="9">
        <f>IF(OR(A171="",V171="-"),"",COUNTIFS($V$2:$V$1001,"&lt;&gt;-",$U$2:$U$1001,"&gt;"&amp;U171)+1)</f>
        <v/>
      </c>
    </row>
    <row r="172">
      <c r="H172" s="8" t="n"/>
      <c r="R172" s="9">
        <f>IF(A172="","",IF(H172="","never",DATEDIF(H172,Scoring!$B$2,"m")))</f>
        <v/>
      </c>
      <c r="S172" s="9">
        <f>IF(A172="","",IF(L172="Y","None",IF(AND(E172&lt;&gt;"",J172="Y"),"Text",IF(AND(D172&lt;&gt;"",I172&lt;&gt;"Y"),"Email",IF(AND(E172&lt;&gt;"",K172="N"),"Call","None")))))</f>
        <v/>
      </c>
      <c r="T172" s="9">
        <f>IF(A172="","",IF(S172="None","Suppressed",IF(AND(H172&lt;&gt;"",R172&lt;Scoring!$B$16),"Recently active",IF(F172="past-client","Past client",IF(F172="sphere","Sphere",IF(F172="lead","Dormant lead","Needs review"))))))</f>
        <v/>
      </c>
      <c r="U172" s="9">
        <f>IF(A172="","",IF(OR(T172="Suppressed",T172="Recently active"),0,IF(F172="past-client",Scoring!$B$3,IF(F172="sphere",Scoring!$B$4,IF(F172="lead",Scoring!$B$5,0)))+MAX(1,MIN(3,N(G172)))*Scoring!$B$6+IF(H172="",Scoring!$B$10,IF(R172&lt;24,Scoring!$B$7,IF(R172&lt;60,Scoring!$B$8,Scoring!$B$9)))+IF(M172="Y",Scoring!$B$11,0)+IF(N(N172)&gt;=7,Scoring!$B$12,IF(N(N172)&gt;=4,Scoring!$B$13,0))))</f>
        <v/>
      </c>
      <c r="V172" s="9">
        <f>IF(A172="","",IF(OR(T172="Suppressed",T172="Recently active"),"-",IF(U172&gt;=Scoring!$B$14,"A",IF(U172&gt;=Scoring!$B$15,"B","C"))))</f>
        <v/>
      </c>
      <c r="W172" s="9">
        <f>IF(OR(A172="",V172="-"),"",COUNTIFS($V$2:$V$1001,"&lt;&gt;-",$U$2:$U$1001,"&gt;"&amp;U172)+1)</f>
        <v/>
      </c>
    </row>
    <row r="173">
      <c r="H173" s="8" t="n"/>
      <c r="R173" s="9">
        <f>IF(A173="","",IF(H173="","never",DATEDIF(H173,Scoring!$B$2,"m")))</f>
        <v/>
      </c>
      <c r="S173" s="9">
        <f>IF(A173="","",IF(L173="Y","None",IF(AND(E173&lt;&gt;"",J173="Y"),"Text",IF(AND(D173&lt;&gt;"",I173&lt;&gt;"Y"),"Email",IF(AND(E173&lt;&gt;"",K173="N"),"Call","None")))))</f>
        <v/>
      </c>
      <c r="T173" s="9">
        <f>IF(A173="","",IF(S173="None","Suppressed",IF(AND(H173&lt;&gt;"",R173&lt;Scoring!$B$16),"Recently active",IF(F173="past-client","Past client",IF(F173="sphere","Sphere",IF(F173="lead","Dormant lead","Needs review"))))))</f>
        <v/>
      </c>
      <c r="U173" s="9">
        <f>IF(A173="","",IF(OR(T173="Suppressed",T173="Recently active"),0,IF(F173="past-client",Scoring!$B$3,IF(F173="sphere",Scoring!$B$4,IF(F173="lead",Scoring!$B$5,0)))+MAX(1,MIN(3,N(G173)))*Scoring!$B$6+IF(H173="",Scoring!$B$10,IF(R173&lt;24,Scoring!$B$7,IF(R173&lt;60,Scoring!$B$8,Scoring!$B$9)))+IF(M173="Y",Scoring!$B$11,0)+IF(N(N173)&gt;=7,Scoring!$B$12,IF(N(N173)&gt;=4,Scoring!$B$13,0))))</f>
        <v/>
      </c>
      <c r="V173" s="9">
        <f>IF(A173="","",IF(OR(T173="Suppressed",T173="Recently active"),"-",IF(U173&gt;=Scoring!$B$14,"A",IF(U173&gt;=Scoring!$B$15,"B","C"))))</f>
        <v/>
      </c>
      <c r="W173" s="9">
        <f>IF(OR(A173="",V173="-"),"",COUNTIFS($V$2:$V$1001,"&lt;&gt;-",$U$2:$U$1001,"&gt;"&amp;U173)+1)</f>
        <v/>
      </c>
    </row>
    <row r="174">
      <c r="H174" s="8" t="n"/>
      <c r="R174" s="9">
        <f>IF(A174="","",IF(H174="","never",DATEDIF(H174,Scoring!$B$2,"m")))</f>
        <v/>
      </c>
      <c r="S174" s="9">
        <f>IF(A174="","",IF(L174="Y","None",IF(AND(E174&lt;&gt;"",J174="Y"),"Text",IF(AND(D174&lt;&gt;"",I174&lt;&gt;"Y"),"Email",IF(AND(E174&lt;&gt;"",K174="N"),"Call","None")))))</f>
        <v/>
      </c>
      <c r="T174" s="9">
        <f>IF(A174="","",IF(S174="None","Suppressed",IF(AND(H174&lt;&gt;"",R174&lt;Scoring!$B$16),"Recently active",IF(F174="past-client","Past client",IF(F174="sphere","Sphere",IF(F174="lead","Dormant lead","Needs review"))))))</f>
        <v/>
      </c>
      <c r="U174" s="9">
        <f>IF(A174="","",IF(OR(T174="Suppressed",T174="Recently active"),0,IF(F174="past-client",Scoring!$B$3,IF(F174="sphere",Scoring!$B$4,IF(F174="lead",Scoring!$B$5,0)))+MAX(1,MIN(3,N(G174)))*Scoring!$B$6+IF(H174="",Scoring!$B$10,IF(R174&lt;24,Scoring!$B$7,IF(R174&lt;60,Scoring!$B$8,Scoring!$B$9)))+IF(M174="Y",Scoring!$B$11,0)+IF(N(N174)&gt;=7,Scoring!$B$12,IF(N(N174)&gt;=4,Scoring!$B$13,0))))</f>
        <v/>
      </c>
      <c r="V174" s="9">
        <f>IF(A174="","",IF(OR(T174="Suppressed",T174="Recently active"),"-",IF(U174&gt;=Scoring!$B$14,"A",IF(U174&gt;=Scoring!$B$15,"B","C"))))</f>
        <v/>
      </c>
      <c r="W174" s="9">
        <f>IF(OR(A174="",V174="-"),"",COUNTIFS($V$2:$V$1001,"&lt;&gt;-",$U$2:$U$1001,"&gt;"&amp;U174)+1)</f>
        <v/>
      </c>
    </row>
    <row r="175">
      <c r="H175" s="8" t="n"/>
      <c r="R175" s="9">
        <f>IF(A175="","",IF(H175="","never",DATEDIF(H175,Scoring!$B$2,"m")))</f>
        <v/>
      </c>
      <c r="S175" s="9">
        <f>IF(A175="","",IF(L175="Y","None",IF(AND(E175&lt;&gt;"",J175="Y"),"Text",IF(AND(D175&lt;&gt;"",I175&lt;&gt;"Y"),"Email",IF(AND(E175&lt;&gt;"",K175="N"),"Call","None")))))</f>
        <v/>
      </c>
      <c r="T175" s="9">
        <f>IF(A175="","",IF(S175="None","Suppressed",IF(AND(H175&lt;&gt;"",R175&lt;Scoring!$B$16),"Recently active",IF(F175="past-client","Past client",IF(F175="sphere","Sphere",IF(F175="lead","Dormant lead","Needs review"))))))</f>
        <v/>
      </c>
      <c r="U175" s="9">
        <f>IF(A175="","",IF(OR(T175="Suppressed",T175="Recently active"),0,IF(F175="past-client",Scoring!$B$3,IF(F175="sphere",Scoring!$B$4,IF(F175="lead",Scoring!$B$5,0)))+MAX(1,MIN(3,N(G175)))*Scoring!$B$6+IF(H175="",Scoring!$B$10,IF(R175&lt;24,Scoring!$B$7,IF(R175&lt;60,Scoring!$B$8,Scoring!$B$9)))+IF(M175="Y",Scoring!$B$11,0)+IF(N(N175)&gt;=7,Scoring!$B$12,IF(N(N175)&gt;=4,Scoring!$B$13,0))))</f>
        <v/>
      </c>
      <c r="V175" s="9">
        <f>IF(A175="","",IF(OR(T175="Suppressed",T175="Recently active"),"-",IF(U175&gt;=Scoring!$B$14,"A",IF(U175&gt;=Scoring!$B$15,"B","C"))))</f>
        <v/>
      </c>
      <c r="W175" s="9">
        <f>IF(OR(A175="",V175="-"),"",COUNTIFS($V$2:$V$1001,"&lt;&gt;-",$U$2:$U$1001,"&gt;"&amp;U175)+1)</f>
        <v/>
      </c>
    </row>
    <row r="176">
      <c r="H176" s="8" t="n"/>
      <c r="R176" s="9">
        <f>IF(A176="","",IF(H176="","never",DATEDIF(H176,Scoring!$B$2,"m")))</f>
        <v/>
      </c>
      <c r="S176" s="9">
        <f>IF(A176="","",IF(L176="Y","None",IF(AND(E176&lt;&gt;"",J176="Y"),"Text",IF(AND(D176&lt;&gt;"",I176&lt;&gt;"Y"),"Email",IF(AND(E176&lt;&gt;"",K176="N"),"Call","None")))))</f>
        <v/>
      </c>
      <c r="T176" s="9">
        <f>IF(A176="","",IF(S176="None","Suppressed",IF(AND(H176&lt;&gt;"",R176&lt;Scoring!$B$16),"Recently active",IF(F176="past-client","Past client",IF(F176="sphere","Sphere",IF(F176="lead","Dormant lead","Needs review"))))))</f>
        <v/>
      </c>
      <c r="U176" s="9">
        <f>IF(A176="","",IF(OR(T176="Suppressed",T176="Recently active"),0,IF(F176="past-client",Scoring!$B$3,IF(F176="sphere",Scoring!$B$4,IF(F176="lead",Scoring!$B$5,0)))+MAX(1,MIN(3,N(G176)))*Scoring!$B$6+IF(H176="",Scoring!$B$10,IF(R176&lt;24,Scoring!$B$7,IF(R176&lt;60,Scoring!$B$8,Scoring!$B$9)))+IF(M176="Y",Scoring!$B$11,0)+IF(N(N176)&gt;=7,Scoring!$B$12,IF(N(N176)&gt;=4,Scoring!$B$13,0))))</f>
        <v/>
      </c>
      <c r="V176" s="9">
        <f>IF(A176="","",IF(OR(T176="Suppressed",T176="Recently active"),"-",IF(U176&gt;=Scoring!$B$14,"A",IF(U176&gt;=Scoring!$B$15,"B","C"))))</f>
        <v/>
      </c>
      <c r="W176" s="9">
        <f>IF(OR(A176="",V176="-"),"",COUNTIFS($V$2:$V$1001,"&lt;&gt;-",$U$2:$U$1001,"&gt;"&amp;U176)+1)</f>
        <v/>
      </c>
    </row>
    <row r="177">
      <c r="H177" s="8" t="n"/>
      <c r="R177" s="9">
        <f>IF(A177="","",IF(H177="","never",DATEDIF(H177,Scoring!$B$2,"m")))</f>
        <v/>
      </c>
      <c r="S177" s="9">
        <f>IF(A177="","",IF(L177="Y","None",IF(AND(E177&lt;&gt;"",J177="Y"),"Text",IF(AND(D177&lt;&gt;"",I177&lt;&gt;"Y"),"Email",IF(AND(E177&lt;&gt;"",K177="N"),"Call","None")))))</f>
        <v/>
      </c>
      <c r="T177" s="9">
        <f>IF(A177="","",IF(S177="None","Suppressed",IF(AND(H177&lt;&gt;"",R177&lt;Scoring!$B$16),"Recently active",IF(F177="past-client","Past client",IF(F177="sphere","Sphere",IF(F177="lead","Dormant lead","Needs review"))))))</f>
        <v/>
      </c>
      <c r="U177" s="9">
        <f>IF(A177="","",IF(OR(T177="Suppressed",T177="Recently active"),0,IF(F177="past-client",Scoring!$B$3,IF(F177="sphere",Scoring!$B$4,IF(F177="lead",Scoring!$B$5,0)))+MAX(1,MIN(3,N(G177)))*Scoring!$B$6+IF(H177="",Scoring!$B$10,IF(R177&lt;24,Scoring!$B$7,IF(R177&lt;60,Scoring!$B$8,Scoring!$B$9)))+IF(M177="Y",Scoring!$B$11,0)+IF(N(N177)&gt;=7,Scoring!$B$12,IF(N(N177)&gt;=4,Scoring!$B$13,0))))</f>
        <v/>
      </c>
      <c r="V177" s="9">
        <f>IF(A177="","",IF(OR(T177="Suppressed",T177="Recently active"),"-",IF(U177&gt;=Scoring!$B$14,"A",IF(U177&gt;=Scoring!$B$15,"B","C"))))</f>
        <v/>
      </c>
      <c r="W177" s="9">
        <f>IF(OR(A177="",V177="-"),"",COUNTIFS($V$2:$V$1001,"&lt;&gt;-",$U$2:$U$1001,"&gt;"&amp;U177)+1)</f>
        <v/>
      </c>
    </row>
    <row r="178">
      <c r="H178" s="8" t="n"/>
      <c r="R178" s="9">
        <f>IF(A178="","",IF(H178="","never",DATEDIF(H178,Scoring!$B$2,"m")))</f>
        <v/>
      </c>
      <c r="S178" s="9">
        <f>IF(A178="","",IF(L178="Y","None",IF(AND(E178&lt;&gt;"",J178="Y"),"Text",IF(AND(D178&lt;&gt;"",I178&lt;&gt;"Y"),"Email",IF(AND(E178&lt;&gt;"",K178="N"),"Call","None")))))</f>
        <v/>
      </c>
      <c r="T178" s="9">
        <f>IF(A178="","",IF(S178="None","Suppressed",IF(AND(H178&lt;&gt;"",R178&lt;Scoring!$B$16),"Recently active",IF(F178="past-client","Past client",IF(F178="sphere","Sphere",IF(F178="lead","Dormant lead","Needs review"))))))</f>
        <v/>
      </c>
      <c r="U178" s="9">
        <f>IF(A178="","",IF(OR(T178="Suppressed",T178="Recently active"),0,IF(F178="past-client",Scoring!$B$3,IF(F178="sphere",Scoring!$B$4,IF(F178="lead",Scoring!$B$5,0)))+MAX(1,MIN(3,N(G178)))*Scoring!$B$6+IF(H178="",Scoring!$B$10,IF(R178&lt;24,Scoring!$B$7,IF(R178&lt;60,Scoring!$B$8,Scoring!$B$9)))+IF(M178="Y",Scoring!$B$11,0)+IF(N(N178)&gt;=7,Scoring!$B$12,IF(N(N178)&gt;=4,Scoring!$B$13,0))))</f>
        <v/>
      </c>
      <c r="V178" s="9">
        <f>IF(A178="","",IF(OR(T178="Suppressed",T178="Recently active"),"-",IF(U178&gt;=Scoring!$B$14,"A",IF(U178&gt;=Scoring!$B$15,"B","C"))))</f>
        <v/>
      </c>
      <c r="W178" s="9">
        <f>IF(OR(A178="",V178="-"),"",COUNTIFS($V$2:$V$1001,"&lt;&gt;-",$U$2:$U$1001,"&gt;"&amp;U178)+1)</f>
        <v/>
      </c>
    </row>
    <row r="179">
      <c r="H179" s="8" t="n"/>
      <c r="R179" s="9">
        <f>IF(A179="","",IF(H179="","never",DATEDIF(H179,Scoring!$B$2,"m")))</f>
        <v/>
      </c>
      <c r="S179" s="9">
        <f>IF(A179="","",IF(L179="Y","None",IF(AND(E179&lt;&gt;"",J179="Y"),"Text",IF(AND(D179&lt;&gt;"",I179&lt;&gt;"Y"),"Email",IF(AND(E179&lt;&gt;"",K179="N"),"Call","None")))))</f>
        <v/>
      </c>
      <c r="T179" s="9">
        <f>IF(A179="","",IF(S179="None","Suppressed",IF(AND(H179&lt;&gt;"",R179&lt;Scoring!$B$16),"Recently active",IF(F179="past-client","Past client",IF(F179="sphere","Sphere",IF(F179="lead","Dormant lead","Needs review"))))))</f>
        <v/>
      </c>
      <c r="U179" s="9">
        <f>IF(A179="","",IF(OR(T179="Suppressed",T179="Recently active"),0,IF(F179="past-client",Scoring!$B$3,IF(F179="sphere",Scoring!$B$4,IF(F179="lead",Scoring!$B$5,0)))+MAX(1,MIN(3,N(G179)))*Scoring!$B$6+IF(H179="",Scoring!$B$10,IF(R179&lt;24,Scoring!$B$7,IF(R179&lt;60,Scoring!$B$8,Scoring!$B$9)))+IF(M179="Y",Scoring!$B$11,0)+IF(N(N179)&gt;=7,Scoring!$B$12,IF(N(N179)&gt;=4,Scoring!$B$13,0))))</f>
        <v/>
      </c>
      <c r="V179" s="9">
        <f>IF(A179="","",IF(OR(T179="Suppressed",T179="Recently active"),"-",IF(U179&gt;=Scoring!$B$14,"A",IF(U179&gt;=Scoring!$B$15,"B","C"))))</f>
        <v/>
      </c>
      <c r="W179" s="9">
        <f>IF(OR(A179="",V179="-"),"",COUNTIFS($V$2:$V$1001,"&lt;&gt;-",$U$2:$U$1001,"&gt;"&amp;U179)+1)</f>
        <v/>
      </c>
    </row>
    <row r="180">
      <c r="H180" s="8" t="n"/>
      <c r="R180" s="9">
        <f>IF(A180="","",IF(H180="","never",DATEDIF(H180,Scoring!$B$2,"m")))</f>
        <v/>
      </c>
      <c r="S180" s="9">
        <f>IF(A180="","",IF(L180="Y","None",IF(AND(E180&lt;&gt;"",J180="Y"),"Text",IF(AND(D180&lt;&gt;"",I180&lt;&gt;"Y"),"Email",IF(AND(E180&lt;&gt;"",K180="N"),"Call","None")))))</f>
        <v/>
      </c>
      <c r="T180" s="9">
        <f>IF(A180="","",IF(S180="None","Suppressed",IF(AND(H180&lt;&gt;"",R180&lt;Scoring!$B$16),"Recently active",IF(F180="past-client","Past client",IF(F180="sphere","Sphere",IF(F180="lead","Dormant lead","Needs review"))))))</f>
        <v/>
      </c>
      <c r="U180" s="9">
        <f>IF(A180="","",IF(OR(T180="Suppressed",T180="Recently active"),0,IF(F180="past-client",Scoring!$B$3,IF(F180="sphere",Scoring!$B$4,IF(F180="lead",Scoring!$B$5,0)))+MAX(1,MIN(3,N(G180)))*Scoring!$B$6+IF(H180="",Scoring!$B$10,IF(R180&lt;24,Scoring!$B$7,IF(R180&lt;60,Scoring!$B$8,Scoring!$B$9)))+IF(M180="Y",Scoring!$B$11,0)+IF(N(N180)&gt;=7,Scoring!$B$12,IF(N(N180)&gt;=4,Scoring!$B$13,0))))</f>
        <v/>
      </c>
      <c r="V180" s="9">
        <f>IF(A180="","",IF(OR(T180="Suppressed",T180="Recently active"),"-",IF(U180&gt;=Scoring!$B$14,"A",IF(U180&gt;=Scoring!$B$15,"B","C"))))</f>
        <v/>
      </c>
      <c r="W180" s="9">
        <f>IF(OR(A180="",V180="-"),"",COUNTIFS($V$2:$V$1001,"&lt;&gt;-",$U$2:$U$1001,"&gt;"&amp;U180)+1)</f>
        <v/>
      </c>
    </row>
    <row r="181">
      <c r="H181" s="8" t="n"/>
      <c r="R181" s="9">
        <f>IF(A181="","",IF(H181="","never",DATEDIF(H181,Scoring!$B$2,"m")))</f>
        <v/>
      </c>
      <c r="S181" s="9">
        <f>IF(A181="","",IF(L181="Y","None",IF(AND(E181&lt;&gt;"",J181="Y"),"Text",IF(AND(D181&lt;&gt;"",I181&lt;&gt;"Y"),"Email",IF(AND(E181&lt;&gt;"",K181="N"),"Call","None")))))</f>
        <v/>
      </c>
      <c r="T181" s="9">
        <f>IF(A181="","",IF(S181="None","Suppressed",IF(AND(H181&lt;&gt;"",R181&lt;Scoring!$B$16),"Recently active",IF(F181="past-client","Past client",IF(F181="sphere","Sphere",IF(F181="lead","Dormant lead","Needs review"))))))</f>
        <v/>
      </c>
      <c r="U181" s="9">
        <f>IF(A181="","",IF(OR(T181="Suppressed",T181="Recently active"),0,IF(F181="past-client",Scoring!$B$3,IF(F181="sphere",Scoring!$B$4,IF(F181="lead",Scoring!$B$5,0)))+MAX(1,MIN(3,N(G181)))*Scoring!$B$6+IF(H181="",Scoring!$B$10,IF(R181&lt;24,Scoring!$B$7,IF(R181&lt;60,Scoring!$B$8,Scoring!$B$9)))+IF(M181="Y",Scoring!$B$11,0)+IF(N(N181)&gt;=7,Scoring!$B$12,IF(N(N181)&gt;=4,Scoring!$B$13,0))))</f>
        <v/>
      </c>
      <c r="V181" s="9">
        <f>IF(A181="","",IF(OR(T181="Suppressed",T181="Recently active"),"-",IF(U181&gt;=Scoring!$B$14,"A",IF(U181&gt;=Scoring!$B$15,"B","C"))))</f>
        <v/>
      </c>
      <c r="W181" s="9">
        <f>IF(OR(A181="",V181="-"),"",COUNTIFS($V$2:$V$1001,"&lt;&gt;-",$U$2:$U$1001,"&gt;"&amp;U181)+1)</f>
        <v/>
      </c>
    </row>
    <row r="182">
      <c r="H182" s="8" t="n"/>
      <c r="R182" s="9">
        <f>IF(A182="","",IF(H182="","never",DATEDIF(H182,Scoring!$B$2,"m")))</f>
        <v/>
      </c>
      <c r="S182" s="9">
        <f>IF(A182="","",IF(L182="Y","None",IF(AND(E182&lt;&gt;"",J182="Y"),"Text",IF(AND(D182&lt;&gt;"",I182&lt;&gt;"Y"),"Email",IF(AND(E182&lt;&gt;"",K182="N"),"Call","None")))))</f>
        <v/>
      </c>
      <c r="T182" s="9">
        <f>IF(A182="","",IF(S182="None","Suppressed",IF(AND(H182&lt;&gt;"",R182&lt;Scoring!$B$16),"Recently active",IF(F182="past-client","Past client",IF(F182="sphere","Sphere",IF(F182="lead","Dormant lead","Needs review"))))))</f>
        <v/>
      </c>
      <c r="U182" s="9">
        <f>IF(A182="","",IF(OR(T182="Suppressed",T182="Recently active"),0,IF(F182="past-client",Scoring!$B$3,IF(F182="sphere",Scoring!$B$4,IF(F182="lead",Scoring!$B$5,0)))+MAX(1,MIN(3,N(G182)))*Scoring!$B$6+IF(H182="",Scoring!$B$10,IF(R182&lt;24,Scoring!$B$7,IF(R182&lt;60,Scoring!$B$8,Scoring!$B$9)))+IF(M182="Y",Scoring!$B$11,0)+IF(N(N182)&gt;=7,Scoring!$B$12,IF(N(N182)&gt;=4,Scoring!$B$13,0))))</f>
        <v/>
      </c>
      <c r="V182" s="9">
        <f>IF(A182="","",IF(OR(T182="Suppressed",T182="Recently active"),"-",IF(U182&gt;=Scoring!$B$14,"A",IF(U182&gt;=Scoring!$B$15,"B","C"))))</f>
        <v/>
      </c>
      <c r="W182" s="9">
        <f>IF(OR(A182="",V182="-"),"",COUNTIFS($V$2:$V$1001,"&lt;&gt;-",$U$2:$U$1001,"&gt;"&amp;U182)+1)</f>
        <v/>
      </c>
    </row>
    <row r="183">
      <c r="H183" s="8" t="n"/>
      <c r="R183" s="9">
        <f>IF(A183="","",IF(H183="","never",DATEDIF(H183,Scoring!$B$2,"m")))</f>
        <v/>
      </c>
      <c r="S183" s="9">
        <f>IF(A183="","",IF(L183="Y","None",IF(AND(E183&lt;&gt;"",J183="Y"),"Text",IF(AND(D183&lt;&gt;"",I183&lt;&gt;"Y"),"Email",IF(AND(E183&lt;&gt;"",K183="N"),"Call","None")))))</f>
        <v/>
      </c>
      <c r="T183" s="9">
        <f>IF(A183="","",IF(S183="None","Suppressed",IF(AND(H183&lt;&gt;"",R183&lt;Scoring!$B$16),"Recently active",IF(F183="past-client","Past client",IF(F183="sphere","Sphere",IF(F183="lead","Dormant lead","Needs review"))))))</f>
        <v/>
      </c>
      <c r="U183" s="9">
        <f>IF(A183="","",IF(OR(T183="Suppressed",T183="Recently active"),0,IF(F183="past-client",Scoring!$B$3,IF(F183="sphere",Scoring!$B$4,IF(F183="lead",Scoring!$B$5,0)))+MAX(1,MIN(3,N(G183)))*Scoring!$B$6+IF(H183="",Scoring!$B$10,IF(R183&lt;24,Scoring!$B$7,IF(R183&lt;60,Scoring!$B$8,Scoring!$B$9)))+IF(M183="Y",Scoring!$B$11,0)+IF(N(N183)&gt;=7,Scoring!$B$12,IF(N(N183)&gt;=4,Scoring!$B$13,0))))</f>
        <v/>
      </c>
      <c r="V183" s="9">
        <f>IF(A183="","",IF(OR(T183="Suppressed",T183="Recently active"),"-",IF(U183&gt;=Scoring!$B$14,"A",IF(U183&gt;=Scoring!$B$15,"B","C"))))</f>
        <v/>
      </c>
      <c r="W183" s="9">
        <f>IF(OR(A183="",V183="-"),"",COUNTIFS($V$2:$V$1001,"&lt;&gt;-",$U$2:$U$1001,"&gt;"&amp;U183)+1)</f>
        <v/>
      </c>
    </row>
    <row r="184">
      <c r="H184" s="8" t="n"/>
      <c r="R184" s="9">
        <f>IF(A184="","",IF(H184="","never",DATEDIF(H184,Scoring!$B$2,"m")))</f>
        <v/>
      </c>
      <c r="S184" s="9">
        <f>IF(A184="","",IF(L184="Y","None",IF(AND(E184&lt;&gt;"",J184="Y"),"Text",IF(AND(D184&lt;&gt;"",I184&lt;&gt;"Y"),"Email",IF(AND(E184&lt;&gt;"",K184="N"),"Call","None")))))</f>
        <v/>
      </c>
      <c r="T184" s="9">
        <f>IF(A184="","",IF(S184="None","Suppressed",IF(AND(H184&lt;&gt;"",R184&lt;Scoring!$B$16),"Recently active",IF(F184="past-client","Past client",IF(F184="sphere","Sphere",IF(F184="lead","Dormant lead","Needs review"))))))</f>
        <v/>
      </c>
      <c r="U184" s="9">
        <f>IF(A184="","",IF(OR(T184="Suppressed",T184="Recently active"),0,IF(F184="past-client",Scoring!$B$3,IF(F184="sphere",Scoring!$B$4,IF(F184="lead",Scoring!$B$5,0)))+MAX(1,MIN(3,N(G184)))*Scoring!$B$6+IF(H184="",Scoring!$B$10,IF(R184&lt;24,Scoring!$B$7,IF(R184&lt;60,Scoring!$B$8,Scoring!$B$9)))+IF(M184="Y",Scoring!$B$11,0)+IF(N(N184)&gt;=7,Scoring!$B$12,IF(N(N184)&gt;=4,Scoring!$B$13,0))))</f>
        <v/>
      </c>
      <c r="V184" s="9">
        <f>IF(A184="","",IF(OR(T184="Suppressed",T184="Recently active"),"-",IF(U184&gt;=Scoring!$B$14,"A",IF(U184&gt;=Scoring!$B$15,"B","C"))))</f>
        <v/>
      </c>
      <c r="W184" s="9">
        <f>IF(OR(A184="",V184="-"),"",COUNTIFS($V$2:$V$1001,"&lt;&gt;-",$U$2:$U$1001,"&gt;"&amp;U184)+1)</f>
        <v/>
      </c>
    </row>
    <row r="185">
      <c r="H185" s="8" t="n"/>
      <c r="R185" s="9">
        <f>IF(A185="","",IF(H185="","never",DATEDIF(H185,Scoring!$B$2,"m")))</f>
        <v/>
      </c>
      <c r="S185" s="9">
        <f>IF(A185="","",IF(L185="Y","None",IF(AND(E185&lt;&gt;"",J185="Y"),"Text",IF(AND(D185&lt;&gt;"",I185&lt;&gt;"Y"),"Email",IF(AND(E185&lt;&gt;"",K185="N"),"Call","None")))))</f>
        <v/>
      </c>
      <c r="T185" s="9">
        <f>IF(A185="","",IF(S185="None","Suppressed",IF(AND(H185&lt;&gt;"",R185&lt;Scoring!$B$16),"Recently active",IF(F185="past-client","Past client",IF(F185="sphere","Sphere",IF(F185="lead","Dormant lead","Needs review"))))))</f>
        <v/>
      </c>
      <c r="U185" s="9">
        <f>IF(A185="","",IF(OR(T185="Suppressed",T185="Recently active"),0,IF(F185="past-client",Scoring!$B$3,IF(F185="sphere",Scoring!$B$4,IF(F185="lead",Scoring!$B$5,0)))+MAX(1,MIN(3,N(G185)))*Scoring!$B$6+IF(H185="",Scoring!$B$10,IF(R185&lt;24,Scoring!$B$7,IF(R185&lt;60,Scoring!$B$8,Scoring!$B$9)))+IF(M185="Y",Scoring!$B$11,0)+IF(N(N185)&gt;=7,Scoring!$B$12,IF(N(N185)&gt;=4,Scoring!$B$13,0))))</f>
        <v/>
      </c>
      <c r="V185" s="9">
        <f>IF(A185="","",IF(OR(T185="Suppressed",T185="Recently active"),"-",IF(U185&gt;=Scoring!$B$14,"A",IF(U185&gt;=Scoring!$B$15,"B","C"))))</f>
        <v/>
      </c>
      <c r="W185" s="9">
        <f>IF(OR(A185="",V185="-"),"",COUNTIFS($V$2:$V$1001,"&lt;&gt;-",$U$2:$U$1001,"&gt;"&amp;U185)+1)</f>
        <v/>
      </c>
    </row>
    <row r="186">
      <c r="H186" s="8" t="n"/>
      <c r="R186" s="9">
        <f>IF(A186="","",IF(H186="","never",DATEDIF(H186,Scoring!$B$2,"m")))</f>
        <v/>
      </c>
      <c r="S186" s="9">
        <f>IF(A186="","",IF(L186="Y","None",IF(AND(E186&lt;&gt;"",J186="Y"),"Text",IF(AND(D186&lt;&gt;"",I186&lt;&gt;"Y"),"Email",IF(AND(E186&lt;&gt;"",K186="N"),"Call","None")))))</f>
        <v/>
      </c>
      <c r="T186" s="9">
        <f>IF(A186="","",IF(S186="None","Suppressed",IF(AND(H186&lt;&gt;"",R186&lt;Scoring!$B$16),"Recently active",IF(F186="past-client","Past client",IF(F186="sphere","Sphere",IF(F186="lead","Dormant lead","Needs review"))))))</f>
        <v/>
      </c>
      <c r="U186" s="9">
        <f>IF(A186="","",IF(OR(T186="Suppressed",T186="Recently active"),0,IF(F186="past-client",Scoring!$B$3,IF(F186="sphere",Scoring!$B$4,IF(F186="lead",Scoring!$B$5,0)))+MAX(1,MIN(3,N(G186)))*Scoring!$B$6+IF(H186="",Scoring!$B$10,IF(R186&lt;24,Scoring!$B$7,IF(R186&lt;60,Scoring!$B$8,Scoring!$B$9)))+IF(M186="Y",Scoring!$B$11,0)+IF(N(N186)&gt;=7,Scoring!$B$12,IF(N(N186)&gt;=4,Scoring!$B$13,0))))</f>
        <v/>
      </c>
      <c r="V186" s="9">
        <f>IF(A186="","",IF(OR(T186="Suppressed",T186="Recently active"),"-",IF(U186&gt;=Scoring!$B$14,"A",IF(U186&gt;=Scoring!$B$15,"B","C"))))</f>
        <v/>
      </c>
      <c r="W186" s="9">
        <f>IF(OR(A186="",V186="-"),"",COUNTIFS($V$2:$V$1001,"&lt;&gt;-",$U$2:$U$1001,"&gt;"&amp;U186)+1)</f>
        <v/>
      </c>
    </row>
    <row r="187">
      <c r="H187" s="8" t="n"/>
      <c r="R187" s="9">
        <f>IF(A187="","",IF(H187="","never",DATEDIF(H187,Scoring!$B$2,"m")))</f>
        <v/>
      </c>
      <c r="S187" s="9">
        <f>IF(A187="","",IF(L187="Y","None",IF(AND(E187&lt;&gt;"",J187="Y"),"Text",IF(AND(D187&lt;&gt;"",I187&lt;&gt;"Y"),"Email",IF(AND(E187&lt;&gt;"",K187="N"),"Call","None")))))</f>
        <v/>
      </c>
      <c r="T187" s="9">
        <f>IF(A187="","",IF(S187="None","Suppressed",IF(AND(H187&lt;&gt;"",R187&lt;Scoring!$B$16),"Recently active",IF(F187="past-client","Past client",IF(F187="sphere","Sphere",IF(F187="lead","Dormant lead","Needs review"))))))</f>
        <v/>
      </c>
      <c r="U187" s="9">
        <f>IF(A187="","",IF(OR(T187="Suppressed",T187="Recently active"),0,IF(F187="past-client",Scoring!$B$3,IF(F187="sphere",Scoring!$B$4,IF(F187="lead",Scoring!$B$5,0)))+MAX(1,MIN(3,N(G187)))*Scoring!$B$6+IF(H187="",Scoring!$B$10,IF(R187&lt;24,Scoring!$B$7,IF(R187&lt;60,Scoring!$B$8,Scoring!$B$9)))+IF(M187="Y",Scoring!$B$11,0)+IF(N(N187)&gt;=7,Scoring!$B$12,IF(N(N187)&gt;=4,Scoring!$B$13,0))))</f>
        <v/>
      </c>
      <c r="V187" s="9">
        <f>IF(A187="","",IF(OR(T187="Suppressed",T187="Recently active"),"-",IF(U187&gt;=Scoring!$B$14,"A",IF(U187&gt;=Scoring!$B$15,"B","C"))))</f>
        <v/>
      </c>
      <c r="W187" s="9">
        <f>IF(OR(A187="",V187="-"),"",COUNTIFS($V$2:$V$1001,"&lt;&gt;-",$U$2:$U$1001,"&gt;"&amp;U187)+1)</f>
        <v/>
      </c>
    </row>
    <row r="188">
      <c r="H188" s="8" t="n"/>
      <c r="R188" s="9">
        <f>IF(A188="","",IF(H188="","never",DATEDIF(H188,Scoring!$B$2,"m")))</f>
        <v/>
      </c>
      <c r="S188" s="9">
        <f>IF(A188="","",IF(L188="Y","None",IF(AND(E188&lt;&gt;"",J188="Y"),"Text",IF(AND(D188&lt;&gt;"",I188&lt;&gt;"Y"),"Email",IF(AND(E188&lt;&gt;"",K188="N"),"Call","None")))))</f>
        <v/>
      </c>
      <c r="T188" s="9">
        <f>IF(A188="","",IF(S188="None","Suppressed",IF(AND(H188&lt;&gt;"",R188&lt;Scoring!$B$16),"Recently active",IF(F188="past-client","Past client",IF(F188="sphere","Sphere",IF(F188="lead","Dormant lead","Needs review"))))))</f>
        <v/>
      </c>
      <c r="U188" s="9">
        <f>IF(A188="","",IF(OR(T188="Suppressed",T188="Recently active"),0,IF(F188="past-client",Scoring!$B$3,IF(F188="sphere",Scoring!$B$4,IF(F188="lead",Scoring!$B$5,0)))+MAX(1,MIN(3,N(G188)))*Scoring!$B$6+IF(H188="",Scoring!$B$10,IF(R188&lt;24,Scoring!$B$7,IF(R188&lt;60,Scoring!$B$8,Scoring!$B$9)))+IF(M188="Y",Scoring!$B$11,0)+IF(N(N188)&gt;=7,Scoring!$B$12,IF(N(N188)&gt;=4,Scoring!$B$13,0))))</f>
        <v/>
      </c>
      <c r="V188" s="9">
        <f>IF(A188="","",IF(OR(T188="Suppressed",T188="Recently active"),"-",IF(U188&gt;=Scoring!$B$14,"A",IF(U188&gt;=Scoring!$B$15,"B","C"))))</f>
        <v/>
      </c>
      <c r="W188" s="9">
        <f>IF(OR(A188="",V188="-"),"",COUNTIFS($V$2:$V$1001,"&lt;&gt;-",$U$2:$U$1001,"&gt;"&amp;U188)+1)</f>
        <v/>
      </c>
    </row>
    <row r="189">
      <c r="H189" s="8" t="n"/>
      <c r="R189" s="9">
        <f>IF(A189="","",IF(H189="","never",DATEDIF(H189,Scoring!$B$2,"m")))</f>
        <v/>
      </c>
      <c r="S189" s="9">
        <f>IF(A189="","",IF(L189="Y","None",IF(AND(E189&lt;&gt;"",J189="Y"),"Text",IF(AND(D189&lt;&gt;"",I189&lt;&gt;"Y"),"Email",IF(AND(E189&lt;&gt;"",K189="N"),"Call","None")))))</f>
        <v/>
      </c>
      <c r="T189" s="9">
        <f>IF(A189="","",IF(S189="None","Suppressed",IF(AND(H189&lt;&gt;"",R189&lt;Scoring!$B$16),"Recently active",IF(F189="past-client","Past client",IF(F189="sphere","Sphere",IF(F189="lead","Dormant lead","Needs review"))))))</f>
        <v/>
      </c>
      <c r="U189" s="9">
        <f>IF(A189="","",IF(OR(T189="Suppressed",T189="Recently active"),0,IF(F189="past-client",Scoring!$B$3,IF(F189="sphere",Scoring!$B$4,IF(F189="lead",Scoring!$B$5,0)))+MAX(1,MIN(3,N(G189)))*Scoring!$B$6+IF(H189="",Scoring!$B$10,IF(R189&lt;24,Scoring!$B$7,IF(R189&lt;60,Scoring!$B$8,Scoring!$B$9)))+IF(M189="Y",Scoring!$B$11,0)+IF(N(N189)&gt;=7,Scoring!$B$12,IF(N(N189)&gt;=4,Scoring!$B$13,0))))</f>
        <v/>
      </c>
      <c r="V189" s="9">
        <f>IF(A189="","",IF(OR(T189="Suppressed",T189="Recently active"),"-",IF(U189&gt;=Scoring!$B$14,"A",IF(U189&gt;=Scoring!$B$15,"B","C"))))</f>
        <v/>
      </c>
      <c r="W189" s="9">
        <f>IF(OR(A189="",V189="-"),"",COUNTIFS($V$2:$V$1001,"&lt;&gt;-",$U$2:$U$1001,"&gt;"&amp;U189)+1)</f>
        <v/>
      </c>
    </row>
    <row r="190">
      <c r="H190" s="8" t="n"/>
      <c r="R190" s="9">
        <f>IF(A190="","",IF(H190="","never",DATEDIF(H190,Scoring!$B$2,"m")))</f>
        <v/>
      </c>
      <c r="S190" s="9">
        <f>IF(A190="","",IF(L190="Y","None",IF(AND(E190&lt;&gt;"",J190="Y"),"Text",IF(AND(D190&lt;&gt;"",I190&lt;&gt;"Y"),"Email",IF(AND(E190&lt;&gt;"",K190="N"),"Call","None")))))</f>
        <v/>
      </c>
      <c r="T190" s="9">
        <f>IF(A190="","",IF(S190="None","Suppressed",IF(AND(H190&lt;&gt;"",R190&lt;Scoring!$B$16),"Recently active",IF(F190="past-client","Past client",IF(F190="sphere","Sphere",IF(F190="lead","Dormant lead","Needs review"))))))</f>
        <v/>
      </c>
      <c r="U190" s="9">
        <f>IF(A190="","",IF(OR(T190="Suppressed",T190="Recently active"),0,IF(F190="past-client",Scoring!$B$3,IF(F190="sphere",Scoring!$B$4,IF(F190="lead",Scoring!$B$5,0)))+MAX(1,MIN(3,N(G190)))*Scoring!$B$6+IF(H190="",Scoring!$B$10,IF(R190&lt;24,Scoring!$B$7,IF(R190&lt;60,Scoring!$B$8,Scoring!$B$9)))+IF(M190="Y",Scoring!$B$11,0)+IF(N(N190)&gt;=7,Scoring!$B$12,IF(N(N190)&gt;=4,Scoring!$B$13,0))))</f>
        <v/>
      </c>
      <c r="V190" s="9">
        <f>IF(A190="","",IF(OR(T190="Suppressed",T190="Recently active"),"-",IF(U190&gt;=Scoring!$B$14,"A",IF(U190&gt;=Scoring!$B$15,"B","C"))))</f>
        <v/>
      </c>
      <c r="W190" s="9">
        <f>IF(OR(A190="",V190="-"),"",COUNTIFS($V$2:$V$1001,"&lt;&gt;-",$U$2:$U$1001,"&gt;"&amp;U190)+1)</f>
        <v/>
      </c>
    </row>
    <row r="191">
      <c r="H191" s="8" t="n"/>
      <c r="R191" s="9">
        <f>IF(A191="","",IF(H191="","never",DATEDIF(H191,Scoring!$B$2,"m")))</f>
        <v/>
      </c>
      <c r="S191" s="9">
        <f>IF(A191="","",IF(L191="Y","None",IF(AND(E191&lt;&gt;"",J191="Y"),"Text",IF(AND(D191&lt;&gt;"",I191&lt;&gt;"Y"),"Email",IF(AND(E191&lt;&gt;"",K191="N"),"Call","None")))))</f>
        <v/>
      </c>
      <c r="T191" s="9">
        <f>IF(A191="","",IF(S191="None","Suppressed",IF(AND(H191&lt;&gt;"",R191&lt;Scoring!$B$16),"Recently active",IF(F191="past-client","Past client",IF(F191="sphere","Sphere",IF(F191="lead","Dormant lead","Needs review"))))))</f>
        <v/>
      </c>
      <c r="U191" s="9">
        <f>IF(A191="","",IF(OR(T191="Suppressed",T191="Recently active"),0,IF(F191="past-client",Scoring!$B$3,IF(F191="sphere",Scoring!$B$4,IF(F191="lead",Scoring!$B$5,0)))+MAX(1,MIN(3,N(G191)))*Scoring!$B$6+IF(H191="",Scoring!$B$10,IF(R191&lt;24,Scoring!$B$7,IF(R191&lt;60,Scoring!$B$8,Scoring!$B$9)))+IF(M191="Y",Scoring!$B$11,0)+IF(N(N191)&gt;=7,Scoring!$B$12,IF(N(N191)&gt;=4,Scoring!$B$13,0))))</f>
        <v/>
      </c>
      <c r="V191" s="9">
        <f>IF(A191="","",IF(OR(T191="Suppressed",T191="Recently active"),"-",IF(U191&gt;=Scoring!$B$14,"A",IF(U191&gt;=Scoring!$B$15,"B","C"))))</f>
        <v/>
      </c>
      <c r="W191" s="9">
        <f>IF(OR(A191="",V191="-"),"",COUNTIFS($V$2:$V$1001,"&lt;&gt;-",$U$2:$U$1001,"&gt;"&amp;U191)+1)</f>
        <v/>
      </c>
    </row>
    <row r="192">
      <c r="H192" s="8" t="n"/>
      <c r="R192" s="9">
        <f>IF(A192="","",IF(H192="","never",DATEDIF(H192,Scoring!$B$2,"m")))</f>
        <v/>
      </c>
      <c r="S192" s="9">
        <f>IF(A192="","",IF(L192="Y","None",IF(AND(E192&lt;&gt;"",J192="Y"),"Text",IF(AND(D192&lt;&gt;"",I192&lt;&gt;"Y"),"Email",IF(AND(E192&lt;&gt;"",K192="N"),"Call","None")))))</f>
        <v/>
      </c>
      <c r="T192" s="9">
        <f>IF(A192="","",IF(S192="None","Suppressed",IF(AND(H192&lt;&gt;"",R192&lt;Scoring!$B$16),"Recently active",IF(F192="past-client","Past client",IF(F192="sphere","Sphere",IF(F192="lead","Dormant lead","Needs review"))))))</f>
        <v/>
      </c>
      <c r="U192" s="9">
        <f>IF(A192="","",IF(OR(T192="Suppressed",T192="Recently active"),0,IF(F192="past-client",Scoring!$B$3,IF(F192="sphere",Scoring!$B$4,IF(F192="lead",Scoring!$B$5,0)))+MAX(1,MIN(3,N(G192)))*Scoring!$B$6+IF(H192="",Scoring!$B$10,IF(R192&lt;24,Scoring!$B$7,IF(R192&lt;60,Scoring!$B$8,Scoring!$B$9)))+IF(M192="Y",Scoring!$B$11,0)+IF(N(N192)&gt;=7,Scoring!$B$12,IF(N(N192)&gt;=4,Scoring!$B$13,0))))</f>
        <v/>
      </c>
      <c r="V192" s="9">
        <f>IF(A192="","",IF(OR(T192="Suppressed",T192="Recently active"),"-",IF(U192&gt;=Scoring!$B$14,"A",IF(U192&gt;=Scoring!$B$15,"B","C"))))</f>
        <v/>
      </c>
      <c r="W192" s="9">
        <f>IF(OR(A192="",V192="-"),"",COUNTIFS($V$2:$V$1001,"&lt;&gt;-",$U$2:$U$1001,"&gt;"&amp;U192)+1)</f>
        <v/>
      </c>
    </row>
    <row r="193">
      <c r="H193" s="8" t="n"/>
      <c r="R193" s="9">
        <f>IF(A193="","",IF(H193="","never",DATEDIF(H193,Scoring!$B$2,"m")))</f>
        <v/>
      </c>
      <c r="S193" s="9">
        <f>IF(A193="","",IF(L193="Y","None",IF(AND(E193&lt;&gt;"",J193="Y"),"Text",IF(AND(D193&lt;&gt;"",I193&lt;&gt;"Y"),"Email",IF(AND(E193&lt;&gt;"",K193="N"),"Call","None")))))</f>
        <v/>
      </c>
      <c r="T193" s="9">
        <f>IF(A193="","",IF(S193="None","Suppressed",IF(AND(H193&lt;&gt;"",R193&lt;Scoring!$B$16),"Recently active",IF(F193="past-client","Past client",IF(F193="sphere","Sphere",IF(F193="lead","Dormant lead","Needs review"))))))</f>
        <v/>
      </c>
      <c r="U193" s="9">
        <f>IF(A193="","",IF(OR(T193="Suppressed",T193="Recently active"),0,IF(F193="past-client",Scoring!$B$3,IF(F193="sphere",Scoring!$B$4,IF(F193="lead",Scoring!$B$5,0)))+MAX(1,MIN(3,N(G193)))*Scoring!$B$6+IF(H193="",Scoring!$B$10,IF(R193&lt;24,Scoring!$B$7,IF(R193&lt;60,Scoring!$B$8,Scoring!$B$9)))+IF(M193="Y",Scoring!$B$11,0)+IF(N(N193)&gt;=7,Scoring!$B$12,IF(N(N193)&gt;=4,Scoring!$B$13,0))))</f>
        <v/>
      </c>
      <c r="V193" s="9">
        <f>IF(A193="","",IF(OR(T193="Suppressed",T193="Recently active"),"-",IF(U193&gt;=Scoring!$B$14,"A",IF(U193&gt;=Scoring!$B$15,"B","C"))))</f>
        <v/>
      </c>
      <c r="W193" s="9">
        <f>IF(OR(A193="",V193="-"),"",COUNTIFS($V$2:$V$1001,"&lt;&gt;-",$U$2:$U$1001,"&gt;"&amp;U193)+1)</f>
        <v/>
      </c>
    </row>
    <row r="194">
      <c r="H194" s="8" t="n"/>
      <c r="R194" s="9">
        <f>IF(A194="","",IF(H194="","never",DATEDIF(H194,Scoring!$B$2,"m")))</f>
        <v/>
      </c>
      <c r="S194" s="9">
        <f>IF(A194="","",IF(L194="Y","None",IF(AND(E194&lt;&gt;"",J194="Y"),"Text",IF(AND(D194&lt;&gt;"",I194&lt;&gt;"Y"),"Email",IF(AND(E194&lt;&gt;"",K194="N"),"Call","None")))))</f>
        <v/>
      </c>
      <c r="T194" s="9">
        <f>IF(A194="","",IF(S194="None","Suppressed",IF(AND(H194&lt;&gt;"",R194&lt;Scoring!$B$16),"Recently active",IF(F194="past-client","Past client",IF(F194="sphere","Sphere",IF(F194="lead","Dormant lead","Needs review"))))))</f>
        <v/>
      </c>
      <c r="U194" s="9">
        <f>IF(A194="","",IF(OR(T194="Suppressed",T194="Recently active"),0,IF(F194="past-client",Scoring!$B$3,IF(F194="sphere",Scoring!$B$4,IF(F194="lead",Scoring!$B$5,0)))+MAX(1,MIN(3,N(G194)))*Scoring!$B$6+IF(H194="",Scoring!$B$10,IF(R194&lt;24,Scoring!$B$7,IF(R194&lt;60,Scoring!$B$8,Scoring!$B$9)))+IF(M194="Y",Scoring!$B$11,0)+IF(N(N194)&gt;=7,Scoring!$B$12,IF(N(N194)&gt;=4,Scoring!$B$13,0))))</f>
        <v/>
      </c>
      <c r="V194" s="9">
        <f>IF(A194="","",IF(OR(T194="Suppressed",T194="Recently active"),"-",IF(U194&gt;=Scoring!$B$14,"A",IF(U194&gt;=Scoring!$B$15,"B","C"))))</f>
        <v/>
      </c>
      <c r="W194" s="9">
        <f>IF(OR(A194="",V194="-"),"",COUNTIFS($V$2:$V$1001,"&lt;&gt;-",$U$2:$U$1001,"&gt;"&amp;U194)+1)</f>
        <v/>
      </c>
    </row>
    <row r="195">
      <c r="H195" s="8" t="n"/>
      <c r="R195" s="9">
        <f>IF(A195="","",IF(H195="","never",DATEDIF(H195,Scoring!$B$2,"m")))</f>
        <v/>
      </c>
      <c r="S195" s="9">
        <f>IF(A195="","",IF(L195="Y","None",IF(AND(E195&lt;&gt;"",J195="Y"),"Text",IF(AND(D195&lt;&gt;"",I195&lt;&gt;"Y"),"Email",IF(AND(E195&lt;&gt;"",K195="N"),"Call","None")))))</f>
        <v/>
      </c>
      <c r="T195" s="9">
        <f>IF(A195="","",IF(S195="None","Suppressed",IF(AND(H195&lt;&gt;"",R195&lt;Scoring!$B$16),"Recently active",IF(F195="past-client","Past client",IF(F195="sphere","Sphere",IF(F195="lead","Dormant lead","Needs review"))))))</f>
        <v/>
      </c>
      <c r="U195" s="9">
        <f>IF(A195="","",IF(OR(T195="Suppressed",T195="Recently active"),0,IF(F195="past-client",Scoring!$B$3,IF(F195="sphere",Scoring!$B$4,IF(F195="lead",Scoring!$B$5,0)))+MAX(1,MIN(3,N(G195)))*Scoring!$B$6+IF(H195="",Scoring!$B$10,IF(R195&lt;24,Scoring!$B$7,IF(R195&lt;60,Scoring!$B$8,Scoring!$B$9)))+IF(M195="Y",Scoring!$B$11,0)+IF(N(N195)&gt;=7,Scoring!$B$12,IF(N(N195)&gt;=4,Scoring!$B$13,0))))</f>
        <v/>
      </c>
      <c r="V195" s="9">
        <f>IF(A195="","",IF(OR(T195="Suppressed",T195="Recently active"),"-",IF(U195&gt;=Scoring!$B$14,"A",IF(U195&gt;=Scoring!$B$15,"B","C"))))</f>
        <v/>
      </c>
      <c r="W195" s="9">
        <f>IF(OR(A195="",V195="-"),"",COUNTIFS($V$2:$V$1001,"&lt;&gt;-",$U$2:$U$1001,"&gt;"&amp;U195)+1)</f>
        <v/>
      </c>
    </row>
    <row r="196">
      <c r="H196" s="8" t="n"/>
      <c r="R196" s="9">
        <f>IF(A196="","",IF(H196="","never",DATEDIF(H196,Scoring!$B$2,"m")))</f>
        <v/>
      </c>
      <c r="S196" s="9">
        <f>IF(A196="","",IF(L196="Y","None",IF(AND(E196&lt;&gt;"",J196="Y"),"Text",IF(AND(D196&lt;&gt;"",I196&lt;&gt;"Y"),"Email",IF(AND(E196&lt;&gt;"",K196="N"),"Call","None")))))</f>
        <v/>
      </c>
      <c r="T196" s="9">
        <f>IF(A196="","",IF(S196="None","Suppressed",IF(AND(H196&lt;&gt;"",R196&lt;Scoring!$B$16),"Recently active",IF(F196="past-client","Past client",IF(F196="sphere","Sphere",IF(F196="lead","Dormant lead","Needs review"))))))</f>
        <v/>
      </c>
      <c r="U196" s="9">
        <f>IF(A196="","",IF(OR(T196="Suppressed",T196="Recently active"),0,IF(F196="past-client",Scoring!$B$3,IF(F196="sphere",Scoring!$B$4,IF(F196="lead",Scoring!$B$5,0)))+MAX(1,MIN(3,N(G196)))*Scoring!$B$6+IF(H196="",Scoring!$B$10,IF(R196&lt;24,Scoring!$B$7,IF(R196&lt;60,Scoring!$B$8,Scoring!$B$9)))+IF(M196="Y",Scoring!$B$11,0)+IF(N(N196)&gt;=7,Scoring!$B$12,IF(N(N196)&gt;=4,Scoring!$B$13,0))))</f>
        <v/>
      </c>
      <c r="V196" s="9">
        <f>IF(A196="","",IF(OR(T196="Suppressed",T196="Recently active"),"-",IF(U196&gt;=Scoring!$B$14,"A",IF(U196&gt;=Scoring!$B$15,"B","C"))))</f>
        <v/>
      </c>
      <c r="W196" s="9">
        <f>IF(OR(A196="",V196="-"),"",COUNTIFS($V$2:$V$1001,"&lt;&gt;-",$U$2:$U$1001,"&gt;"&amp;U196)+1)</f>
        <v/>
      </c>
    </row>
    <row r="197">
      <c r="H197" s="8" t="n"/>
      <c r="R197" s="9">
        <f>IF(A197="","",IF(H197="","never",DATEDIF(H197,Scoring!$B$2,"m")))</f>
        <v/>
      </c>
      <c r="S197" s="9">
        <f>IF(A197="","",IF(L197="Y","None",IF(AND(E197&lt;&gt;"",J197="Y"),"Text",IF(AND(D197&lt;&gt;"",I197&lt;&gt;"Y"),"Email",IF(AND(E197&lt;&gt;"",K197="N"),"Call","None")))))</f>
        <v/>
      </c>
      <c r="T197" s="9">
        <f>IF(A197="","",IF(S197="None","Suppressed",IF(AND(H197&lt;&gt;"",R197&lt;Scoring!$B$16),"Recently active",IF(F197="past-client","Past client",IF(F197="sphere","Sphere",IF(F197="lead","Dormant lead","Needs review"))))))</f>
        <v/>
      </c>
      <c r="U197" s="9">
        <f>IF(A197="","",IF(OR(T197="Suppressed",T197="Recently active"),0,IF(F197="past-client",Scoring!$B$3,IF(F197="sphere",Scoring!$B$4,IF(F197="lead",Scoring!$B$5,0)))+MAX(1,MIN(3,N(G197)))*Scoring!$B$6+IF(H197="",Scoring!$B$10,IF(R197&lt;24,Scoring!$B$7,IF(R197&lt;60,Scoring!$B$8,Scoring!$B$9)))+IF(M197="Y",Scoring!$B$11,0)+IF(N(N197)&gt;=7,Scoring!$B$12,IF(N(N197)&gt;=4,Scoring!$B$13,0))))</f>
        <v/>
      </c>
      <c r="V197" s="9">
        <f>IF(A197="","",IF(OR(T197="Suppressed",T197="Recently active"),"-",IF(U197&gt;=Scoring!$B$14,"A",IF(U197&gt;=Scoring!$B$15,"B","C"))))</f>
        <v/>
      </c>
      <c r="W197" s="9">
        <f>IF(OR(A197="",V197="-"),"",COUNTIFS($V$2:$V$1001,"&lt;&gt;-",$U$2:$U$1001,"&gt;"&amp;U197)+1)</f>
        <v/>
      </c>
    </row>
    <row r="198">
      <c r="H198" s="8" t="n"/>
      <c r="R198" s="9">
        <f>IF(A198="","",IF(H198="","never",DATEDIF(H198,Scoring!$B$2,"m")))</f>
        <v/>
      </c>
      <c r="S198" s="9">
        <f>IF(A198="","",IF(L198="Y","None",IF(AND(E198&lt;&gt;"",J198="Y"),"Text",IF(AND(D198&lt;&gt;"",I198&lt;&gt;"Y"),"Email",IF(AND(E198&lt;&gt;"",K198="N"),"Call","None")))))</f>
        <v/>
      </c>
      <c r="T198" s="9">
        <f>IF(A198="","",IF(S198="None","Suppressed",IF(AND(H198&lt;&gt;"",R198&lt;Scoring!$B$16),"Recently active",IF(F198="past-client","Past client",IF(F198="sphere","Sphere",IF(F198="lead","Dormant lead","Needs review"))))))</f>
        <v/>
      </c>
      <c r="U198" s="9">
        <f>IF(A198="","",IF(OR(T198="Suppressed",T198="Recently active"),0,IF(F198="past-client",Scoring!$B$3,IF(F198="sphere",Scoring!$B$4,IF(F198="lead",Scoring!$B$5,0)))+MAX(1,MIN(3,N(G198)))*Scoring!$B$6+IF(H198="",Scoring!$B$10,IF(R198&lt;24,Scoring!$B$7,IF(R198&lt;60,Scoring!$B$8,Scoring!$B$9)))+IF(M198="Y",Scoring!$B$11,0)+IF(N(N198)&gt;=7,Scoring!$B$12,IF(N(N198)&gt;=4,Scoring!$B$13,0))))</f>
        <v/>
      </c>
      <c r="V198" s="9">
        <f>IF(A198="","",IF(OR(T198="Suppressed",T198="Recently active"),"-",IF(U198&gt;=Scoring!$B$14,"A",IF(U198&gt;=Scoring!$B$15,"B","C"))))</f>
        <v/>
      </c>
      <c r="W198" s="9">
        <f>IF(OR(A198="",V198="-"),"",COUNTIFS($V$2:$V$1001,"&lt;&gt;-",$U$2:$U$1001,"&gt;"&amp;U198)+1)</f>
        <v/>
      </c>
    </row>
    <row r="199">
      <c r="H199" s="8" t="n"/>
      <c r="R199" s="9">
        <f>IF(A199="","",IF(H199="","never",DATEDIF(H199,Scoring!$B$2,"m")))</f>
        <v/>
      </c>
      <c r="S199" s="9">
        <f>IF(A199="","",IF(L199="Y","None",IF(AND(E199&lt;&gt;"",J199="Y"),"Text",IF(AND(D199&lt;&gt;"",I199&lt;&gt;"Y"),"Email",IF(AND(E199&lt;&gt;"",K199="N"),"Call","None")))))</f>
        <v/>
      </c>
      <c r="T199" s="9">
        <f>IF(A199="","",IF(S199="None","Suppressed",IF(AND(H199&lt;&gt;"",R199&lt;Scoring!$B$16),"Recently active",IF(F199="past-client","Past client",IF(F199="sphere","Sphere",IF(F199="lead","Dormant lead","Needs review"))))))</f>
        <v/>
      </c>
      <c r="U199" s="9">
        <f>IF(A199="","",IF(OR(T199="Suppressed",T199="Recently active"),0,IF(F199="past-client",Scoring!$B$3,IF(F199="sphere",Scoring!$B$4,IF(F199="lead",Scoring!$B$5,0)))+MAX(1,MIN(3,N(G199)))*Scoring!$B$6+IF(H199="",Scoring!$B$10,IF(R199&lt;24,Scoring!$B$7,IF(R199&lt;60,Scoring!$B$8,Scoring!$B$9)))+IF(M199="Y",Scoring!$B$11,0)+IF(N(N199)&gt;=7,Scoring!$B$12,IF(N(N199)&gt;=4,Scoring!$B$13,0))))</f>
        <v/>
      </c>
      <c r="V199" s="9">
        <f>IF(A199="","",IF(OR(T199="Suppressed",T199="Recently active"),"-",IF(U199&gt;=Scoring!$B$14,"A",IF(U199&gt;=Scoring!$B$15,"B","C"))))</f>
        <v/>
      </c>
      <c r="W199" s="9">
        <f>IF(OR(A199="",V199="-"),"",COUNTIFS($V$2:$V$1001,"&lt;&gt;-",$U$2:$U$1001,"&gt;"&amp;U199)+1)</f>
        <v/>
      </c>
    </row>
    <row r="200">
      <c r="H200" s="8" t="n"/>
      <c r="R200" s="9">
        <f>IF(A200="","",IF(H200="","never",DATEDIF(H200,Scoring!$B$2,"m")))</f>
        <v/>
      </c>
      <c r="S200" s="9">
        <f>IF(A200="","",IF(L200="Y","None",IF(AND(E200&lt;&gt;"",J200="Y"),"Text",IF(AND(D200&lt;&gt;"",I200&lt;&gt;"Y"),"Email",IF(AND(E200&lt;&gt;"",K200="N"),"Call","None")))))</f>
        <v/>
      </c>
      <c r="T200" s="9">
        <f>IF(A200="","",IF(S200="None","Suppressed",IF(AND(H200&lt;&gt;"",R200&lt;Scoring!$B$16),"Recently active",IF(F200="past-client","Past client",IF(F200="sphere","Sphere",IF(F200="lead","Dormant lead","Needs review"))))))</f>
        <v/>
      </c>
      <c r="U200" s="9">
        <f>IF(A200="","",IF(OR(T200="Suppressed",T200="Recently active"),0,IF(F200="past-client",Scoring!$B$3,IF(F200="sphere",Scoring!$B$4,IF(F200="lead",Scoring!$B$5,0)))+MAX(1,MIN(3,N(G200)))*Scoring!$B$6+IF(H200="",Scoring!$B$10,IF(R200&lt;24,Scoring!$B$7,IF(R200&lt;60,Scoring!$B$8,Scoring!$B$9)))+IF(M200="Y",Scoring!$B$11,0)+IF(N(N200)&gt;=7,Scoring!$B$12,IF(N(N200)&gt;=4,Scoring!$B$13,0))))</f>
        <v/>
      </c>
      <c r="V200" s="9">
        <f>IF(A200="","",IF(OR(T200="Suppressed",T200="Recently active"),"-",IF(U200&gt;=Scoring!$B$14,"A",IF(U200&gt;=Scoring!$B$15,"B","C"))))</f>
        <v/>
      </c>
      <c r="W200" s="9">
        <f>IF(OR(A200="",V200="-"),"",COUNTIFS($V$2:$V$1001,"&lt;&gt;-",$U$2:$U$1001,"&gt;"&amp;U200)+1)</f>
        <v/>
      </c>
    </row>
    <row r="201">
      <c r="H201" s="8" t="n"/>
      <c r="R201" s="9">
        <f>IF(A201="","",IF(H201="","never",DATEDIF(H201,Scoring!$B$2,"m")))</f>
        <v/>
      </c>
      <c r="S201" s="9">
        <f>IF(A201="","",IF(L201="Y","None",IF(AND(E201&lt;&gt;"",J201="Y"),"Text",IF(AND(D201&lt;&gt;"",I201&lt;&gt;"Y"),"Email",IF(AND(E201&lt;&gt;"",K201="N"),"Call","None")))))</f>
        <v/>
      </c>
      <c r="T201" s="9">
        <f>IF(A201="","",IF(S201="None","Suppressed",IF(AND(H201&lt;&gt;"",R201&lt;Scoring!$B$16),"Recently active",IF(F201="past-client","Past client",IF(F201="sphere","Sphere",IF(F201="lead","Dormant lead","Needs review"))))))</f>
        <v/>
      </c>
      <c r="U201" s="9">
        <f>IF(A201="","",IF(OR(T201="Suppressed",T201="Recently active"),0,IF(F201="past-client",Scoring!$B$3,IF(F201="sphere",Scoring!$B$4,IF(F201="lead",Scoring!$B$5,0)))+MAX(1,MIN(3,N(G201)))*Scoring!$B$6+IF(H201="",Scoring!$B$10,IF(R201&lt;24,Scoring!$B$7,IF(R201&lt;60,Scoring!$B$8,Scoring!$B$9)))+IF(M201="Y",Scoring!$B$11,0)+IF(N(N201)&gt;=7,Scoring!$B$12,IF(N(N201)&gt;=4,Scoring!$B$13,0))))</f>
        <v/>
      </c>
      <c r="V201" s="9">
        <f>IF(A201="","",IF(OR(T201="Suppressed",T201="Recently active"),"-",IF(U201&gt;=Scoring!$B$14,"A",IF(U201&gt;=Scoring!$B$15,"B","C"))))</f>
        <v/>
      </c>
      <c r="W201" s="9">
        <f>IF(OR(A201="",V201="-"),"",COUNTIFS($V$2:$V$1001,"&lt;&gt;-",$U$2:$U$1001,"&gt;"&amp;U201)+1)</f>
        <v/>
      </c>
    </row>
    <row r="202">
      <c r="H202" s="8" t="n"/>
      <c r="R202" s="9">
        <f>IF(A202="","",IF(H202="","never",DATEDIF(H202,Scoring!$B$2,"m")))</f>
        <v/>
      </c>
      <c r="S202" s="9">
        <f>IF(A202="","",IF(L202="Y","None",IF(AND(E202&lt;&gt;"",J202="Y"),"Text",IF(AND(D202&lt;&gt;"",I202&lt;&gt;"Y"),"Email",IF(AND(E202&lt;&gt;"",K202="N"),"Call","None")))))</f>
        <v/>
      </c>
      <c r="T202" s="9">
        <f>IF(A202="","",IF(S202="None","Suppressed",IF(AND(H202&lt;&gt;"",R202&lt;Scoring!$B$16),"Recently active",IF(F202="past-client","Past client",IF(F202="sphere","Sphere",IF(F202="lead","Dormant lead","Needs review"))))))</f>
        <v/>
      </c>
      <c r="U202" s="9">
        <f>IF(A202="","",IF(OR(T202="Suppressed",T202="Recently active"),0,IF(F202="past-client",Scoring!$B$3,IF(F202="sphere",Scoring!$B$4,IF(F202="lead",Scoring!$B$5,0)))+MAX(1,MIN(3,N(G202)))*Scoring!$B$6+IF(H202="",Scoring!$B$10,IF(R202&lt;24,Scoring!$B$7,IF(R202&lt;60,Scoring!$B$8,Scoring!$B$9)))+IF(M202="Y",Scoring!$B$11,0)+IF(N(N202)&gt;=7,Scoring!$B$12,IF(N(N202)&gt;=4,Scoring!$B$13,0))))</f>
        <v/>
      </c>
      <c r="V202" s="9">
        <f>IF(A202="","",IF(OR(T202="Suppressed",T202="Recently active"),"-",IF(U202&gt;=Scoring!$B$14,"A",IF(U202&gt;=Scoring!$B$15,"B","C"))))</f>
        <v/>
      </c>
      <c r="W202" s="9">
        <f>IF(OR(A202="",V202="-"),"",COUNTIFS($V$2:$V$1001,"&lt;&gt;-",$U$2:$U$1001,"&gt;"&amp;U202)+1)</f>
        <v/>
      </c>
    </row>
    <row r="203">
      <c r="H203" s="8" t="n"/>
      <c r="R203" s="9">
        <f>IF(A203="","",IF(H203="","never",DATEDIF(H203,Scoring!$B$2,"m")))</f>
        <v/>
      </c>
      <c r="S203" s="9">
        <f>IF(A203="","",IF(L203="Y","None",IF(AND(E203&lt;&gt;"",J203="Y"),"Text",IF(AND(D203&lt;&gt;"",I203&lt;&gt;"Y"),"Email",IF(AND(E203&lt;&gt;"",K203="N"),"Call","None")))))</f>
        <v/>
      </c>
      <c r="T203" s="9">
        <f>IF(A203="","",IF(S203="None","Suppressed",IF(AND(H203&lt;&gt;"",R203&lt;Scoring!$B$16),"Recently active",IF(F203="past-client","Past client",IF(F203="sphere","Sphere",IF(F203="lead","Dormant lead","Needs review"))))))</f>
        <v/>
      </c>
      <c r="U203" s="9">
        <f>IF(A203="","",IF(OR(T203="Suppressed",T203="Recently active"),0,IF(F203="past-client",Scoring!$B$3,IF(F203="sphere",Scoring!$B$4,IF(F203="lead",Scoring!$B$5,0)))+MAX(1,MIN(3,N(G203)))*Scoring!$B$6+IF(H203="",Scoring!$B$10,IF(R203&lt;24,Scoring!$B$7,IF(R203&lt;60,Scoring!$B$8,Scoring!$B$9)))+IF(M203="Y",Scoring!$B$11,0)+IF(N(N203)&gt;=7,Scoring!$B$12,IF(N(N203)&gt;=4,Scoring!$B$13,0))))</f>
        <v/>
      </c>
      <c r="V203" s="9">
        <f>IF(A203="","",IF(OR(T203="Suppressed",T203="Recently active"),"-",IF(U203&gt;=Scoring!$B$14,"A",IF(U203&gt;=Scoring!$B$15,"B","C"))))</f>
        <v/>
      </c>
      <c r="W203" s="9">
        <f>IF(OR(A203="",V203="-"),"",COUNTIFS($V$2:$V$1001,"&lt;&gt;-",$U$2:$U$1001,"&gt;"&amp;U203)+1)</f>
        <v/>
      </c>
    </row>
    <row r="204">
      <c r="H204" s="8" t="n"/>
      <c r="R204" s="9">
        <f>IF(A204="","",IF(H204="","never",DATEDIF(H204,Scoring!$B$2,"m")))</f>
        <v/>
      </c>
      <c r="S204" s="9">
        <f>IF(A204="","",IF(L204="Y","None",IF(AND(E204&lt;&gt;"",J204="Y"),"Text",IF(AND(D204&lt;&gt;"",I204&lt;&gt;"Y"),"Email",IF(AND(E204&lt;&gt;"",K204="N"),"Call","None")))))</f>
        <v/>
      </c>
      <c r="T204" s="9">
        <f>IF(A204="","",IF(S204="None","Suppressed",IF(AND(H204&lt;&gt;"",R204&lt;Scoring!$B$16),"Recently active",IF(F204="past-client","Past client",IF(F204="sphere","Sphere",IF(F204="lead","Dormant lead","Needs review"))))))</f>
        <v/>
      </c>
      <c r="U204" s="9">
        <f>IF(A204="","",IF(OR(T204="Suppressed",T204="Recently active"),0,IF(F204="past-client",Scoring!$B$3,IF(F204="sphere",Scoring!$B$4,IF(F204="lead",Scoring!$B$5,0)))+MAX(1,MIN(3,N(G204)))*Scoring!$B$6+IF(H204="",Scoring!$B$10,IF(R204&lt;24,Scoring!$B$7,IF(R204&lt;60,Scoring!$B$8,Scoring!$B$9)))+IF(M204="Y",Scoring!$B$11,0)+IF(N(N204)&gt;=7,Scoring!$B$12,IF(N(N204)&gt;=4,Scoring!$B$13,0))))</f>
        <v/>
      </c>
      <c r="V204" s="9">
        <f>IF(A204="","",IF(OR(T204="Suppressed",T204="Recently active"),"-",IF(U204&gt;=Scoring!$B$14,"A",IF(U204&gt;=Scoring!$B$15,"B","C"))))</f>
        <v/>
      </c>
      <c r="W204" s="9">
        <f>IF(OR(A204="",V204="-"),"",COUNTIFS($V$2:$V$1001,"&lt;&gt;-",$U$2:$U$1001,"&gt;"&amp;U204)+1)</f>
        <v/>
      </c>
    </row>
    <row r="205">
      <c r="H205" s="8" t="n"/>
      <c r="R205" s="9">
        <f>IF(A205="","",IF(H205="","never",DATEDIF(H205,Scoring!$B$2,"m")))</f>
        <v/>
      </c>
      <c r="S205" s="9">
        <f>IF(A205="","",IF(L205="Y","None",IF(AND(E205&lt;&gt;"",J205="Y"),"Text",IF(AND(D205&lt;&gt;"",I205&lt;&gt;"Y"),"Email",IF(AND(E205&lt;&gt;"",K205="N"),"Call","None")))))</f>
        <v/>
      </c>
      <c r="T205" s="9">
        <f>IF(A205="","",IF(S205="None","Suppressed",IF(AND(H205&lt;&gt;"",R205&lt;Scoring!$B$16),"Recently active",IF(F205="past-client","Past client",IF(F205="sphere","Sphere",IF(F205="lead","Dormant lead","Needs review"))))))</f>
        <v/>
      </c>
      <c r="U205" s="9">
        <f>IF(A205="","",IF(OR(T205="Suppressed",T205="Recently active"),0,IF(F205="past-client",Scoring!$B$3,IF(F205="sphere",Scoring!$B$4,IF(F205="lead",Scoring!$B$5,0)))+MAX(1,MIN(3,N(G205)))*Scoring!$B$6+IF(H205="",Scoring!$B$10,IF(R205&lt;24,Scoring!$B$7,IF(R205&lt;60,Scoring!$B$8,Scoring!$B$9)))+IF(M205="Y",Scoring!$B$11,0)+IF(N(N205)&gt;=7,Scoring!$B$12,IF(N(N205)&gt;=4,Scoring!$B$13,0))))</f>
        <v/>
      </c>
      <c r="V205" s="9">
        <f>IF(A205="","",IF(OR(T205="Suppressed",T205="Recently active"),"-",IF(U205&gt;=Scoring!$B$14,"A",IF(U205&gt;=Scoring!$B$15,"B","C"))))</f>
        <v/>
      </c>
      <c r="W205" s="9">
        <f>IF(OR(A205="",V205="-"),"",COUNTIFS($V$2:$V$1001,"&lt;&gt;-",$U$2:$U$1001,"&gt;"&amp;U205)+1)</f>
        <v/>
      </c>
    </row>
    <row r="206">
      <c r="H206" s="8" t="n"/>
      <c r="R206" s="9">
        <f>IF(A206="","",IF(H206="","never",DATEDIF(H206,Scoring!$B$2,"m")))</f>
        <v/>
      </c>
      <c r="S206" s="9">
        <f>IF(A206="","",IF(L206="Y","None",IF(AND(E206&lt;&gt;"",J206="Y"),"Text",IF(AND(D206&lt;&gt;"",I206&lt;&gt;"Y"),"Email",IF(AND(E206&lt;&gt;"",K206="N"),"Call","None")))))</f>
        <v/>
      </c>
      <c r="T206" s="9">
        <f>IF(A206="","",IF(S206="None","Suppressed",IF(AND(H206&lt;&gt;"",R206&lt;Scoring!$B$16),"Recently active",IF(F206="past-client","Past client",IF(F206="sphere","Sphere",IF(F206="lead","Dormant lead","Needs review"))))))</f>
        <v/>
      </c>
      <c r="U206" s="9">
        <f>IF(A206="","",IF(OR(T206="Suppressed",T206="Recently active"),0,IF(F206="past-client",Scoring!$B$3,IF(F206="sphere",Scoring!$B$4,IF(F206="lead",Scoring!$B$5,0)))+MAX(1,MIN(3,N(G206)))*Scoring!$B$6+IF(H206="",Scoring!$B$10,IF(R206&lt;24,Scoring!$B$7,IF(R206&lt;60,Scoring!$B$8,Scoring!$B$9)))+IF(M206="Y",Scoring!$B$11,0)+IF(N(N206)&gt;=7,Scoring!$B$12,IF(N(N206)&gt;=4,Scoring!$B$13,0))))</f>
        <v/>
      </c>
      <c r="V206" s="9">
        <f>IF(A206="","",IF(OR(T206="Suppressed",T206="Recently active"),"-",IF(U206&gt;=Scoring!$B$14,"A",IF(U206&gt;=Scoring!$B$15,"B","C"))))</f>
        <v/>
      </c>
      <c r="W206" s="9">
        <f>IF(OR(A206="",V206="-"),"",COUNTIFS($V$2:$V$1001,"&lt;&gt;-",$U$2:$U$1001,"&gt;"&amp;U206)+1)</f>
        <v/>
      </c>
    </row>
    <row r="207">
      <c r="H207" s="8" t="n"/>
      <c r="R207" s="9">
        <f>IF(A207="","",IF(H207="","never",DATEDIF(H207,Scoring!$B$2,"m")))</f>
        <v/>
      </c>
      <c r="S207" s="9">
        <f>IF(A207="","",IF(L207="Y","None",IF(AND(E207&lt;&gt;"",J207="Y"),"Text",IF(AND(D207&lt;&gt;"",I207&lt;&gt;"Y"),"Email",IF(AND(E207&lt;&gt;"",K207="N"),"Call","None")))))</f>
        <v/>
      </c>
      <c r="T207" s="9">
        <f>IF(A207="","",IF(S207="None","Suppressed",IF(AND(H207&lt;&gt;"",R207&lt;Scoring!$B$16),"Recently active",IF(F207="past-client","Past client",IF(F207="sphere","Sphere",IF(F207="lead","Dormant lead","Needs review"))))))</f>
        <v/>
      </c>
      <c r="U207" s="9">
        <f>IF(A207="","",IF(OR(T207="Suppressed",T207="Recently active"),0,IF(F207="past-client",Scoring!$B$3,IF(F207="sphere",Scoring!$B$4,IF(F207="lead",Scoring!$B$5,0)))+MAX(1,MIN(3,N(G207)))*Scoring!$B$6+IF(H207="",Scoring!$B$10,IF(R207&lt;24,Scoring!$B$7,IF(R207&lt;60,Scoring!$B$8,Scoring!$B$9)))+IF(M207="Y",Scoring!$B$11,0)+IF(N(N207)&gt;=7,Scoring!$B$12,IF(N(N207)&gt;=4,Scoring!$B$13,0))))</f>
        <v/>
      </c>
      <c r="V207" s="9">
        <f>IF(A207="","",IF(OR(T207="Suppressed",T207="Recently active"),"-",IF(U207&gt;=Scoring!$B$14,"A",IF(U207&gt;=Scoring!$B$15,"B","C"))))</f>
        <v/>
      </c>
      <c r="W207" s="9">
        <f>IF(OR(A207="",V207="-"),"",COUNTIFS($V$2:$V$1001,"&lt;&gt;-",$U$2:$U$1001,"&gt;"&amp;U207)+1)</f>
        <v/>
      </c>
    </row>
    <row r="208">
      <c r="H208" s="8" t="n"/>
      <c r="R208" s="9">
        <f>IF(A208="","",IF(H208="","never",DATEDIF(H208,Scoring!$B$2,"m")))</f>
        <v/>
      </c>
      <c r="S208" s="9">
        <f>IF(A208="","",IF(L208="Y","None",IF(AND(E208&lt;&gt;"",J208="Y"),"Text",IF(AND(D208&lt;&gt;"",I208&lt;&gt;"Y"),"Email",IF(AND(E208&lt;&gt;"",K208="N"),"Call","None")))))</f>
        <v/>
      </c>
      <c r="T208" s="9">
        <f>IF(A208="","",IF(S208="None","Suppressed",IF(AND(H208&lt;&gt;"",R208&lt;Scoring!$B$16),"Recently active",IF(F208="past-client","Past client",IF(F208="sphere","Sphere",IF(F208="lead","Dormant lead","Needs review"))))))</f>
        <v/>
      </c>
      <c r="U208" s="9">
        <f>IF(A208="","",IF(OR(T208="Suppressed",T208="Recently active"),0,IF(F208="past-client",Scoring!$B$3,IF(F208="sphere",Scoring!$B$4,IF(F208="lead",Scoring!$B$5,0)))+MAX(1,MIN(3,N(G208)))*Scoring!$B$6+IF(H208="",Scoring!$B$10,IF(R208&lt;24,Scoring!$B$7,IF(R208&lt;60,Scoring!$B$8,Scoring!$B$9)))+IF(M208="Y",Scoring!$B$11,0)+IF(N(N208)&gt;=7,Scoring!$B$12,IF(N(N208)&gt;=4,Scoring!$B$13,0))))</f>
        <v/>
      </c>
      <c r="V208" s="9">
        <f>IF(A208="","",IF(OR(T208="Suppressed",T208="Recently active"),"-",IF(U208&gt;=Scoring!$B$14,"A",IF(U208&gt;=Scoring!$B$15,"B","C"))))</f>
        <v/>
      </c>
      <c r="W208" s="9">
        <f>IF(OR(A208="",V208="-"),"",COUNTIFS($V$2:$V$1001,"&lt;&gt;-",$U$2:$U$1001,"&gt;"&amp;U208)+1)</f>
        <v/>
      </c>
    </row>
    <row r="209">
      <c r="H209" s="8" t="n"/>
      <c r="R209" s="9">
        <f>IF(A209="","",IF(H209="","never",DATEDIF(H209,Scoring!$B$2,"m")))</f>
        <v/>
      </c>
      <c r="S209" s="9">
        <f>IF(A209="","",IF(L209="Y","None",IF(AND(E209&lt;&gt;"",J209="Y"),"Text",IF(AND(D209&lt;&gt;"",I209&lt;&gt;"Y"),"Email",IF(AND(E209&lt;&gt;"",K209="N"),"Call","None")))))</f>
        <v/>
      </c>
      <c r="T209" s="9">
        <f>IF(A209="","",IF(S209="None","Suppressed",IF(AND(H209&lt;&gt;"",R209&lt;Scoring!$B$16),"Recently active",IF(F209="past-client","Past client",IF(F209="sphere","Sphere",IF(F209="lead","Dormant lead","Needs review"))))))</f>
        <v/>
      </c>
      <c r="U209" s="9">
        <f>IF(A209="","",IF(OR(T209="Suppressed",T209="Recently active"),0,IF(F209="past-client",Scoring!$B$3,IF(F209="sphere",Scoring!$B$4,IF(F209="lead",Scoring!$B$5,0)))+MAX(1,MIN(3,N(G209)))*Scoring!$B$6+IF(H209="",Scoring!$B$10,IF(R209&lt;24,Scoring!$B$7,IF(R209&lt;60,Scoring!$B$8,Scoring!$B$9)))+IF(M209="Y",Scoring!$B$11,0)+IF(N(N209)&gt;=7,Scoring!$B$12,IF(N(N209)&gt;=4,Scoring!$B$13,0))))</f>
        <v/>
      </c>
      <c r="V209" s="9">
        <f>IF(A209="","",IF(OR(T209="Suppressed",T209="Recently active"),"-",IF(U209&gt;=Scoring!$B$14,"A",IF(U209&gt;=Scoring!$B$15,"B","C"))))</f>
        <v/>
      </c>
      <c r="W209" s="9">
        <f>IF(OR(A209="",V209="-"),"",COUNTIFS($V$2:$V$1001,"&lt;&gt;-",$U$2:$U$1001,"&gt;"&amp;U209)+1)</f>
        <v/>
      </c>
    </row>
    <row r="210">
      <c r="H210" s="8" t="n"/>
      <c r="R210" s="9">
        <f>IF(A210="","",IF(H210="","never",DATEDIF(H210,Scoring!$B$2,"m")))</f>
        <v/>
      </c>
      <c r="S210" s="9">
        <f>IF(A210="","",IF(L210="Y","None",IF(AND(E210&lt;&gt;"",J210="Y"),"Text",IF(AND(D210&lt;&gt;"",I210&lt;&gt;"Y"),"Email",IF(AND(E210&lt;&gt;"",K210="N"),"Call","None")))))</f>
        <v/>
      </c>
      <c r="T210" s="9">
        <f>IF(A210="","",IF(S210="None","Suppressed",IF(AND(H210&lt;&gt;"",R210&lt;Scoring!$B$16),"Recently active",IF(F210="past-client","Past client",IF(F210="sphere","Sphere",IF(F210="lead","Dormant lead","Needs review"))))))</f>
        <v/>
      </c>
      <c r="U210" s="9">
        <f>IF(A210="","",IF(OR(T210="Suppressed",T210="Recently active"),0,IF(F210="past-client",Scoring!$B$3,IF(F210="sphere",Scoring!$B$4,IF(F210="lead",Scoring!$B$5,0)))+MAX(1,MIN(3,N(G210)))*Scoring!$B$6+IF(H210="",Scoring!$B$10,IF(R210&lt;24,Scoring!$B$7,IF(R210&lt;60,Scoring!$B$8,Scoring!$B$9)))+IF(M210="Y",Scoring!$B$11,0)+IF(N(N210)&gt;=7,Scoring!$B$12,IF(N(N210)&gt;=4,Scoring!$B$13,0))))</f>
        <v/>
      </c>
      <c r="V210" s="9">
        <f>IF(A210="","",IF(OR(T210="Suppressed",T210="Recently active"),"-",IF(U210&gt;=Scoring!$B$14,"A",IF(U210&gt;=Scoring!$B$15,"B","C"))))</f>
        <v/>
      </c>
      <c r="W210" s="9">
        <f>IF(OR(A210="",V210="-"),"",COUNTIFS($V$2:$V$1001,"&lt;&gt;-",$U$2:$U$1001,"&gt;"&amp;U210)+1)</f>
        <v/>
      </c>
    </row>
    <row r="211">
      <c r="H211" s="8" t="n"/>
      <c r="R211" s="9">
        <f>IF(A211="","",IF(H211="","never",DATEDIF(H211,Scoring!$B$2,"m")))</f>
        <v/>
      </c>
      <c r="S211" s="9">
        <f>IF(A211="","",IF(L211="Y","None",IF(AND(E211&lt;&gt;"",J211="Y"),"Text",IF(AND(D211&lt;&gt;"",I211&lt;&gt;"Y"),"Email",IF(AND(E211&lt;&gt;"",K211="N"),"Call","None")))))</f>
        <v/>
      </c>
      <c r="T211" s="9">
        <f>IF(A211="","",IF(S211="None","Suppressed",IF(AND(H211&lt;&gt;"",R211&lt;Scoring!$B$16),"Recently active",IF(F211="past-client","Past client",IF(F211="sphere","Sphere",IF(F211="lead","Dormant lead","Needs review"))))))</f>
        <v/>
      </c>
      <c r="U211" s="9">
        <f>IF(A211="","",IF(OR(T211="Suppressed",T211="Recently active"),0,IF(F211="past-client",Scoring!$B$3,IF(F211="sphere",Scoring!$B$4,IF(F211="lead",Scoring!$B$5,0)))+MAX(1,MIN(3,N(G211)))*Scoring!$B$6+IF(H211="",Scoring!$B$10,IF(R211&lt;24,Scoring!$B$7,IF(R211&lt;60,Scoring!$B$8,Scoring!$B$9)))+IF(M211="Y",Scoring!$B$11,0)+IF(N(N211)&gt;=7,Scoring!$B$12,IF(N(N211)&gt;=4,Scoring!$B$13,0))))</f>
        <v/>
      </c>
      <c r="V211" s="9">
        <f>IF(A211="","",IF(OR(T211="Suppressed",T211="Recently active"),"-",IF(U211&gt;=Scoring!$B$14,"A",IF(U211&gt;=Scoring!$B$15,"B","C"))))</f>
        <v/>
      </c>
      <c r="W211" s="9">
        <f>IF(OR(A211="",V211="-"),"",COUNTIFS($V$2:$V$1001,"&lt;&gt;-",$U$2:$U$1001,"&gt;"&amp;U211)+1)</f>
        <v/>
      </c>
    </row>
    <row r="212">
      <c r="H212" s="8" t="n"/>
      <c r="R212" s="9">
        <f>IF(A212="","",IF(H212="","never",DATEDIF(H212,Scoring!$B$2,"m")))</f>
        <v/>
      </c>
      <c r="S212" s="9">
        <f>IF(A212="","",IF(L212="Y","None",IF(AND(E212&lt;&gt;"",J212="Y"),"Text",IF(AND(D212&lt;&gt;"",I212&lt;&gt;"Y"),"Email",IF(AND(E212&lt;&gt;"",K212="N"),"Call","None")))))</f>
        <v/>
      </c>
      <c r="T212" s="9">
        <f>IF(A212="","",IF(S212="None","Suppressed",IF(AND(H212&lt;&gt;"",R212&lt;Scoring!$B$16),"Recently active",IF(F212="past-client","Past client",IF(F212="sphere","Sphere",IF(F212="lead","Dormant lead","Needs review"))))))</f>
        <v/>
      </c>
      <c r="U212" s="9">
        <f>IF(A212="","",IF(OR(T212="Suppressed",T212="Recently active"),0,IF(F212="past-client",Scoring!$B$3,IF(F212="sphere",Scoring!$B$4,IF(F212="lead",Scoring!$B$5,0)))+MAX(1,MIN(3,N(G212)))*Scoring!$B$6+IF(H212="",Scoring!$B$10,IF(R212&lt;24,Scoring!$B$7,IF(R212&lt;60,Scoring!$B$8,Scoring!$B$9)))+IF(M212="Y",Scoring!$B$11,0)+IF(N(N212)&gt;=7,Scoring!$B$12,IF(N(N212)&gt;=4,Scoring!$B$13,0))))</f>
        <v/>
      </c>
      <c r="V212" s="9">
        <f>IF(A212="","",IF(OR(T212="Suppressed",T212="Recently active"),"-",IF(U212&gt;=Scoring!$B$14,"A",IF(U212&gt;=Scoring!$B$15,"B","C"))))</f>
        <v/>
      </c>
      <c r="W212" s="9">
        <f>IF(OR(A212="",V212="-"),"",COUNTIFS($V$2:$V$1001,"&lt;&gt;-",$U$2:$U$1001,"&gt;"&amp;U212)+1)</f>
        <v/>
      </c>
    </row>
    <row r="213">
      <c r="H213" s="8" t="n"/>
      <c r="R213" s="9">
        <f>IF(A213="","",IF(H213="","never",DATEDIF(H213,Scoring!$B$2,"m")))</f>
        <v/>
      </c>
      <c r="S213" s="9">
        <f>IF(A213="","",IF(L213="Y","None",IF(AND(E213&lt;&gt;"",J213="Y"),"Text",IF(AND(D213&lt;&gt;"",I213&lt;&gt;"Y"),"Email",IF(AND(E213&lt;&gt;"",K213="N"),"Call","None")))))</f>
        <v/>
      </c>
      <c r="T213" s="9">
        <f>IF(A213="","",IF(S213="None","Suppressed",IF(AND(H213&lt;&gt;"",R213&lt;Scoring!$B$16),"Recently active",IF(F213="past-client","Past client",IF(F213="sphere","Sphere",IF(F213="lead","Dormant lead","Needs review"))))))</f>
        <v/>
      </c>
      <c r="U213" s="9">
        <f>IF(A213="","",IF(OR(T213="Suppressed",T213="Recently active"),0,IF(F213="past-client",Scoring!$B$3,IF(F213="sphere",Scoring!$B$4,IF(F213="lead",Scoring!$B$5,0)))+MAX(1,MIN(3,N(G213)))*Scoring!$B$6+IF(H213="",Scoring!$B$10,IF(R213&lt;24,Scoring!$B$7,IF(R213&lt;60,Scoring!$B$8,Scoring!$B$9)))+IF(M213="Y",Scoring!$B$11,0)+IF(N(N213)&gt;=7,Scoring!$B$12,IF(N(N213)&gt;=4,Scoring!$B$13,0))))</f>
        <v/>
      </c>
      <c r="V213" s="9">
        <f>IF(A213="","",IF(OR(T213="Suppressed",T213="Recently active"),"-",IF(U213&gt;=Scoring!$B$14,"A",IF(U213&gt;=Scoring!$B$15,"B","C"))))</f>
        <v/>
      </c>
      <c r="W213" s="9">
        <f>IF(OR(A213="",V213="-"),"",COUNTIFS($V$2:$V$1001,"&lt;&gt;-",$U$2:$U$1001,"&gt;"&amp;U213)+1)</f>
        <v/>
      </c>
    </row>
    <row r="214">
      <c r="H214" s="8" t="n"/>
      <c r="R214" s="9">
        <f>IF(A214="","",IF(H214="","never",DATEDIF(H214,Scoring!$B$2,"m")))</f>
        <v/>
      </c>
      <c r="S214" s="9">
        <f>IF(A214="","",IF(L214="Y","None",IF(AND(E214&lt;&gt;"",J214="Y"),"Text",IF(AND(D214&lt;&gt;"",I214&lt;&gt;"Y"),"Email",IF(AND(E214&lt;&gt;"",K214="N"),"Call","None")))))</f>
        <v/>
      </c>
      <c r="T214" s="9">
        <f>IF(A214="","",IF(S214="None","Suppressed",IF(AND(H214&lt;&gt;"",R214&lt;Scoring!$B$16),"Recently active",IF(F214="past-client","Past client",IF(F214="sphere","Sphere",IF(F214="lead","Dormant lead","Needs review"))))))</f>
        <v/>
      </c>
      <c r="U214" s="9">
        <f>IF(A214="","",IF(OR(T214="Suppressed",T214="Recently active"),0,IF(F214="past-client",Scoring!$B$3,IF(F214="sphere",Scoring!$B$4,IF(F214="lead",Scoring!$B$5,0)))+MAX(1,MIN(3,N(G214)))*Scoring!$B$6+IF(H214="",Scoring!$B$10,IF(R214&lt;24,Scoring!$B$7,IF(R214&lt;60,Scoring!$B$8,Scoring!$B$9)))+IF(M214="Y",Scoring!$B$11,0)+IF(N(N214)&gt;=7,Scoring!$B$12,IF(N(N214)&gt;=4,Scoring!$B$13,0))))</f>
        <v/>
      </c>
      <c r="V214" s="9">
        <f>IF(A214="","",IF(OR(T214="Suppressed",T214="Recently active"),"-",IF(U214&gt;=Scoring!$B$14,"A",IF(U214&gt;=Scoring!$B$15,"B","C"))))</f>
        <v/>
      </c>
      <c r="W214" s="9">
        <f>IF(OR(A214="",V214="-"),"",COUNTIFS($V$2:$V$1001,"&lt;&gt;-",$U$2:$U$1001,"&gt;"&amp;U214)+1)</f>
        <v/>
      </c>
    </row>
    <row r="215">
      <c r="H215" s="8" t="n"/>
      <c r="R215" s="9">
        <f>IF(A215="","",IF(H215="","never",DATEDIF(H215,Scoring!$B$2,"m")))</f>
        <v/>
      </c>
      <c r="S215" s="9">
        <f>IF(A215="","",IF(L215="Y","None",IF(AND(E215&lt;&gt;"",J215="Y"),"Text",IF(AND(D215&lt;&gt;"",I215&lt;&gt;"Y"),"Email",IF(AND(E215&lt;&gt;"",K215="N"),"Call","None")))))</f>
        <v/>
      </c>
      <c r="T215" s="9">
        <f>IF(A215="","",IF(S215="None","Suppressed",IF(AND(H215&lt;&gt;"",R215&lt;Scoring!$B$16),"Recently active",IF(F215="past-client","Past client",IF(F215="sphere","Sphere",IF(F215="lead","Dormant lead","Needs review"))))))</f>
        <v/>
      </c>
      <c r="U215" s="9">
        <f>IF(A215="","",IF(OR(T215="Suppressed",T215="Recently active"),0,IF(F215="past-client",Scoring!$B$3,IF(F215="sphere",Scoring!$B$4,IF(F215="lead",Scoring!$B$5,0)))+MAX(1,MIN(3,N(G215)))*Scoring!$B$6+IF(H215="",Scoring!$B$10,IF(R215&lt;24,Scoring!$B$7,IF(R215&lt;60,Scoring!$B$8,Scoring!$B$9)))+IF(M215="Y",Scoring!$B$11,0)+IF(N(N215)&gt;=7,Scoring!$B$12,IF(N(N215)&gt;=4,Scoring!$B$13,0))))</f>
        <v/>
      </c>
      <c r="V215" s="9">
        <f>IF(A215="","",IF(OR(T215="Suppressed",T215="Recently active"),"-",IF(U215&gt;=Scoring!$B$14,"A",IF(U215&gt;=Scoring!$B$15,"B","C"))))</f>
        <v/>
      </c>
      <c r="W215" s="9">
        <f>IF(OR(A215="",V215="-"),"",COUNTIFS($V$2:$V$1001,"&lt;&gt;-",$U$2:$U$1001,"&gt;"&amp;U215)+1)</f>
        <v/>
      </c>
    </row>
    <row r="216">
      <c r="H216" s="8" t="n"/>
      <c r="R216" s="9">
        <f>IF(A216="","",IF(H216="","never",DATEDIF(H216,Scoring!$B$2,"m")))</f>
        <v/>
      </c>
      <c r="S216" s="9">
        <f>IF(A216="","",IF(L216="Y","None",IF(AND(E216&lt;&gt;"",J216="Y"),"Text",IF(AND(D216&lt;&gt;"",I216&lt;&gt;"Y"),"Email",IF(AND(E216&lt;&gt;"",K216="N"),"Call","None")))))</f>
        <v/>
      </c>
      <c r="T216" s="9">
        <f>IF(A216="","",IF(S216="None","Suppressed",IF(AND(H216&lt;&gt;"",R216&lt;Scoring!$B$16),"Recently active",IF(F216="past-client","Past client",IF(F216="sphere","Sphere",IF(F216="lead","Dormant lead","Needs review"))))))</f>
        <v/>
      </c>
      <c r="U216" s="9">
        <f>IF(A216="","",IF(OR(T216="Suppressed",T216="Recently active"),0,IF(F216="past-client",Scoring!$B$3,IF(F216="sphere",Scoring!$B$4,IF(F216="lead",Scoring!$B$5,0)))+MAX(1,MIN(3,N(G216)))*Scoring!$B$6+IF(H216="",Scoring!$B$10,IF(R216&lt;24,Scoring!$B$7,IF(R216&lt;60,Scoring!$B$8,Scoring!$B$9)))+IF(M216="Y",Scoring!$B$11,0)+IF(N(N216)&gt;=7,Scoring!$B$12,IF(N(N216)&gt;=4,Scoring!$B$13,0))))</f>
        <v/>
      </c>
      <c r="V216" s="9">
        <f>IF(A216="","",IF(OR(T216="Suppressed",T216="Recently active"),"-",IF(U216&gt;=Scoring!$B$14,"A",IF(U216&gt;=Scoring!$B$15,"B","C"))))</f>
        <v/>
      </c>
      <c r="W216" s="9">
        <f>IF(OR(A216="",V216="-"),"",COUNTIFS($V$2:$V$1001,"&lt;&gt;-",$U$2:$U$1001,"&gt;"&amp;U216)+1)</f>
        <v/>
      </c>
    </row>
    <row r="217">
      <c r="H217" s="8" t="n"/>
      <c r="R217" s="9">
        <f>IF(A217="","",IF(H217="","never",DATEDIF(H217,Scoring!$B$2,"m")))</f>
        <v/>
      </c>
      <c r="S217" s="9">
        <f>IF(A217="","",IF(L217="Y","None",IF(AND(E217&lt;&gt;"",J217="Y"),"Text",IF(AND(D217&lt;&gt;"",I217&lt;&gt;"Y"),"Email",IF(AND(E217&lt;&gt;"",K217="N"),"Call","None")))))</f>
        <v/>
      </c>
      <c r="T217" s="9">
        <f>IF(A217="","",IF(S217="None","Suppressed",IF(AND(H217&lt;&gt;"",R217&lt;Scoring!$B$16),"Recently active",IF(F217="past-client","Past client",IF(F217="sphere","Sphere",IF(F217="lead","Dormant lead","Needs review"))))))</f>
        <v/>
      </c>
      <c r="U217" s="9">
        <f>IF(A217="","",IF(OR(T217="Suppressed",T217="Recently active"),0,IF(F217="past-client",Scoring!$B$3,IF(F217="sphere",Scoring!$B$4,IF(F217="lead",Scoring!$B$5,0)))+MAX(1,MIN(3,N(G217)))*Scoring!$B$6+IF(H217="",Scoring!$B$10,IF(R217&lt;24,Scoring!$B$7,IF(R217&lt;60,Scoring!$B$8,Scoring!$B$9)))+IF(M217="Y",Scoring!$B$11,0)+IF(N(N217)&gt;=7,Scoring!$B$12,IF(N(N217)&gt;=4,Scoring!$B$13,0))))</f>
        <v/>
      </c>
      <c r="V217" s="9">
        <f>IF(A217="","",IF(OR(T217="Suppressed",T217="Recently active"),"-",IF(U217&gt;=Scoring!$B$14,"A",IF(U217&gt;=Scoring!$B$15,"B","C"))))</f>
        <v/>
      </c>
      <c r="W217" s="9">
        <f>IF(OR(A217="",V217="-"),"",COUNTIFS($V$2:$V$1001,"&lt;&gt;-",$U$2:$U$1001,"&gt;"&amp;U217)+1)</f>
        <v/>
      </c>
    </row>
    <row r="218">
      <c r="H218" s="8" t="n"/>
      <c r="R218" s="9">
        <f>IF(A218="","",IF(H218="","never",DATEDIF(H218,Scoring!$B$2,"m")))</f>
        <v/>
      </c>
      <c r="S218" s="9">
        <f>IF(A218="","",IF(L218="Y","None",IF(AND(E218&lt;&gt;"",J218="Y"),"Text",IF(AND(D218&lt;&gt;"",I218&lt;&gt;"Y"),"Email",IF(AND(E218&lt;&gt;"",K218="N"),"Call","None")))))</f>
        <v/>
      </c>
      <c r="T218" s="9">
        <f>IF(A218="","",IF(S218="None","Suppressed",IF(AND(H218&lt;&gt;"",R218&lt;Scoring!$B$16),"Recently active",IF(F218="past-client","Past client",IF(F218="sphere","Sphere",IF(F218="lead","Dormant lead","Needs review"))))))</f>
        <v/>
      </c>
      <c r="U218" s="9">
        <f>IF(A218="","",IF(OR(T218="Suppressed",T218="Recently active"),0,IF(F218="past-client",Scoring!$B$3,IF(F218="sphere",Scoring!$B$4,IF(F218="lead",Scoring!$B$5,0)))+MAX(1,MIN(3,N(G218)))*Scoring!$B$6+IF(H218="",Scoring!$B$10,IF(R218&lt;24,Scoring!$B$7,IF(R218&lt;60,Scoring!$B$8,Scoring!$B$9)))+IF(M218="Y",Scoring!$B$11,0)+IF(N(N218)&gt;=7,Scoring!$B$12,IF(N(N218)&gt;=4,Scoring!$B$13,0))))</f>
        <v/>
      </c>
      <c r="V218" s="9">
        <f>IF(A218="","",IF(OR(T218="Suppressed",T218="Recently active"),"-",IF(U218&gt;=Scoring!$B$14,"A",IF(U218&gt;=Scoring!$B$15,"B","C"))))</f>
        <v/>
      </c>
      <c r="W218" s="9">
        <f>IF(OR(A218="",V218="-"),"",COUNTIFS($V$2:$V$1001,"&lt;&gt;-",$U$2:$U$1001,"&gt;"&amp;U218)+1)</f>
        <v/>
      </c>
    </row>
    <row r="219">
      <c r="H219" s="8" t="n"/>
      <c r="R219" s="9">
        <f>IF(A219="","",IF(H219="","never",DATEDIF(H219,Scoring!$B$2,"m")))</f>
        <v/>
      </c>
      <c r="S219" s="9">
        <f>IF(A219="","",IF(L219="Y","None",IF(AND(E219&lt;&gt;"",J219="Y"),"Text",IF(AND(D219&lt;&gt;"",I219&lt;&gt;"Y"),"Email",IF(AND(E219&lt;&gt;"",K219="N"),"Call","None")))))</f>
        <v/>
      </c>
      <c r="T219" s="9">
        <f>IF(A219="","",IF(S219="None","Suppressed",IF(AND(H219&lt;&gt;"",R219&lt;Scoring!$B$16),"Recently active",IF(F219="past-client","Past client",IF(F219="sphere","Sphere",IF(F219="lead","Dormant lead","Needs review"))))))</f>
        <v/>
      </c>
      <c r="U219" s="9">
        <f>IF(A219="","",IF(OR(T219="Suppressed",T219="Recently active"),0,IF(F219="past-client",Scoring!$B$3,IF(F219="sphere",Scoring!$B$4,IF(F219="lead",Scoring!$B$5,0)))+MAX(1,MIN(3,N(G219)))*Scoring!$B$6+IF(H219="",Scoring!$B$10,IF(R219&lt;24,Scoring!$B$7,IF(R219&lt;60,Scoring!$B$8,Scoring!$B$9)))+IF(M219="Y",Scoring!$B$11,0)+IF(N(N219)&gt;=7,Scoring!$B$12,IF(N(N219)&gt;=4,Scoring!$B$13,0))))</f>
        <v/>
      </c>
      <c r="V219" s="9">
        <f>IF(A219="","",IF(OR(T219="Suppressed",T219="Recently active"),"-",IF(U219&gt;=Scoring!$B$14,"A",IF(U219&gt;=Scoring!$B$15,"B","C"))))</f>
        <v/>
      </c>
      <c r="W219" s="9">
        <f>IF(OR(A219="",V219="-"),"",COUNTIFS($V$2:$V$1001,"&lt;&gt;-",$U$2:$U$1001,"&gt;"&amp;U219)+1)</f>
        <v/>
      </c>
    </row>
    <row r="220">
      <c r="H220" s="8" t="n"/>
      <c r="R220" s="9">
        <f>IF(A220="","",IF(H220="","never",DATEDIF(H220,Scoring!$B$2,"m")))</f>
        <v/>
      </c>
      <c r="S220" s="9">
        <f>IF(A220="","",IF(L220="Y","None",IF(AND(E220&lt;&gt;"",J220="Y"),"Text",IF(AND(D220&lt;&gt;"",I220&lt;&gt;"Y"),"Email",IF(AND(E220&lt;&gt;"",K220="N"),"Call","None")))))</f>
        <v/>
      </c>
      <c r="T220" s="9">
        <f>IF(A220="","",IF(S220="None","Suppressed",IF(AND(H220&lt;&gt;"",R220&lt;Scoring!$B$16),"Recently active",IF(F220="past-client","Past client",IF(F220="sphere","Sphere",IF(F220="lead","Dormant lead","Needs review"))))))</f>
        <v/>
      </c>
      <c r="U220" s="9">
        <f>IF(A220="","",IF(OR(T220="Suppressed",T220="Recently active"),0,IF(F220="past-client",Scoring!$B$3,IF(F220="sphere",Scoring!$B$4,IF(F220="lead",Scoring!$B$5,0)))+MAX(1,MIN(3,N(G220)))*Scoring!$B$6+IF(H220="",Scoring!$B$10,IF(R220&lt;24,Scoring!$B$7,IF(R220&lt;60,Scoring!$B$8,Scoring!$B$9)))+IF(M220="Y",Scoring!$B$11,0)+IF(N(N220)&gt;=7,Scoring!$B$12,IF(N(N220)&gt;=4,Scoring!$B$13,0))))</f>
        <v/>
      </c>
      <c r="V220" s="9">
        <f>IF(A220="","",IF(OR(T220="Suppressed",T220="Recently active"),"-",IF(U220&gt;=Scoring!$B$14,"A",IF(U220&gt;=Scoring!$B$15,"B","C"))))</f>
        <v/>
      </c>
      <c r="W220" s="9">
        <f>IF(OR(A220="",V220="-"),"",COUNTIFS($V$2:$V$1001,"&lt;&gt;-",$U$2:$U$1001,"&gt;"&amp;U220)+1)</f>
        <v/>
      </c>
    </row>
    <row r="221">
      <c r="H221" s="8" t="n"/>
      <c r="R221" s="9">
        <f>IF(A221="","",IF(H221="","never",DATEDIF(H221,Scoring!$B$2,"m")))</f>
        <v/>
      </c>
      <c r="S221" s="9">
        <f>IF(A221="","",IF(L221="Y","None",IF(AND(E221&lt;&gt;"",J221="Y"),"Text",IF(AND(D221&lt;&gt;"",I221&lt;&gt;"Y"),"Email",IF(AND(E221&lt;&gt;"",K221="N"),"Call","None")))))</f>
        <v/>
      </c>
      <c r="T221" s="9">
        <f>IF(A221="","",IF(S221="None","Suppressed",IF(AND(H221&lt;&gt;"",R221&lt;Scoring!$B$16),"Recently active",IF(F221="past-client","Past client",IF(F221="sphere","Sphere",IF(F221="lead","Dormant lead","Needs review"))))))</f>
        <v/>
      </c>
      <c r="U221" s="9">
        <f>IF(A221="","",IF(OR(T221="Suppressed",T221="Recently active"),0,IF(F221="past-client",Scoring!$B$3,IF(F221="sphere",Scoring!$B$4,IF(F221="lead",Scoring!$B$5,0)))+MAX(1,MIN(3,N(G221)))*Scoring!$B$6+IF(H221="",Scoring!$B$10,IF(R221&lt;24,Scoring!$B$7,IF(R221&lt;60,Scoring!$B$8,Scoring!$B$9)))+IF(M221="Y",Scoring!$B$11,0)+IF(N(N221)&gt;=7,Scoring!$B$12,IF(N(N221)&gt;=4,Scoring!$B$13,0))))</f>
        <v/>
      </c>
      <c r="V221" s="9">
        <f>IF(A221="","",IF(OR(T221="Suppressed",T221="Recently active"),"-",IF(U221&gt;=Scoring!$B$14,"A",IF(U221&gt;=Scoring!$B$15,"B","C"))))</f>
        <v/>
      </c>
      <c r="W221" s="9">
        <f>IF(OR(A221="",V221="-"),"",COUNTIFS($V$2:$V$1001,"&lt;&gt;-",$U$2:$U$1001,"&gt;"&amp;U221)+1)</f>
        <v/>
      </c>
    </row>
    <row r="222">
      <c r="H222" s="8" t="n"/>
      <c r="R222" s="9">
        <f>IF(A222="","",IF(H222="","never",DATEDIF(H222,Scoring!$B$2,"m")))</f>
        <v/>
      </c>
      <c r="S222" s="9">
        <f>IF(A222="","",IF(L222="Y","None",IF(AND(E222&lt;&gt;"",J222="Y"),"Text",IF(AND(D222&lt;&gt;"",I222&lt;&gt;"Y"),"Email",IF(AND(E222&lt;&gt;"",K222="N"),"Call","None")))))</f>
        <v/>
      </c>
      <c r="T222" s="9">
        <f>IF(A222="","",IF(S222="None","Suppressed",IF(AND(H222&lt;&gt;"",R222&lt;Scoring!$B$16),"Recently active",IF(F222="past-client","Past client",IF(F222="sphere","Sphere",IF(F222="lead","Dormant lead","Needs review"))))))</f>
        <v/>
      </c>
      <c r="U222" s="9">
        <f>IF(A222="","",IF(OR(T222="Suppressed",T222="Recently active"),0,IF(F222="past-client",Scoring!$B$3,IF(F222="sphere",Scoring!$B$4,IF(F222="lead",Scoring!$B$5,0)))+MAX(1,MIN(3,N(G222)))*Scoring!$B$6+IF(H222="",Scoring!$B$10,IF(R222&lt;24,Scoring!$B$7,IF(R222&lt;60,Scoring!$B$8,Scoring!$B$9)))+IF(M222="Y",Scoring!$B$11,0)+IF(N(N222)&gt;=7,Scoring!$B$12,IF(N(N222)&gt;=4,Scoring!$B$13,0))))</f>
        <v/>
      </c>
      <c r="V222" s="9">
        <f>IF(A222="","",IF(OR(T222="Suppressed",T222="Recently active"),"-",IF(U222&gt;=Scoring!$B$14,"A",IF(U222&gt;=Scoring!$B$15,"B","C"))))</f>
        <v/>
      </c>
      <c r="W222" s="9">
        <f>IF(OR(A222="",V222="-"),"",COUNTIFS($V$2:$V$1001,"&lt;&gt;-",$U$2:$U$1001,"&gt;"&amp;U222)+1)</f>
        <v/>
      </c>
    </row>
    <row r="223">
      <c r="H223" s="8" t="n"/>
      <c r="R223" s="9">
        <f>IF(A223="","",IF(H223="","never",DATEDIF(H223,Scoring!$B$2,"m")))</f>
        <v/>
      </c>
      <c r="S223" s="9">
        <f>IF(A223="","",IF(L223="Y","None",IF(AND(E223&lt;&gt;"",J223="Y"),"Text",IF(AND(D223&lt;&gt;"",I223&lt;&gt;"Y"),"Email",IF(AND(E223&lt;&gt;"",K223="N"),"Call","None")))))</f>
        <v/>
      </c>
      <c r="T223" s="9">
        <f>IF(A223="","",IF(S223="None","Suppressed",IF(AND(H223&lt;&gt;"",R223&lt;Scoring!$B$16),"Recently active",IF(F223="past-client","Past client",IF(F223="sphere","Sphere",IF(F223="lead","Dormant lead","Needs review"))))))</f>
        <v/>
      </c>
      <c r="U223" s="9">
        <f>IF(A223="","",IF(OR(T223="Suppressed",T223="Recently active"),0,IF(F223="past-client",Scoring!$B$3,IF(F223="sphere",Scoring!$B$4,IF(F223="lead",Scoring!$B$5,0)))+MAX(1,MIN(3,N(G223)))*Scoring!$B$6+IF(H223="",Scoring!$B$10,IF(R223&lt;24,Scoring!$B$7,IF(R223&lt;60,Scoring!$B$8,Scoring!$B$9)))+IF(M223="Y",Scoring!$B$11,0)+IF(N(N223)&gt;=7,Scoring!$B$12,IF(N(N223)&gt;=4,Scoring!$B$13,0))))</f>
        <v/>
      </c>
      <c r="V223" s="9">
        <f>IF(A223="","",IF(OR(T223="Suppressed",T223="Recently active"),"-",IF(U223&gt;=Scoring!$B$14,"A",IF(U223&gt;=Scoring!$B$15,"B","C"))))</f>
        <v/>
      </c>
      <c r="W223" s="9">
        <f>IF(OR(A223="",V223="-"),"",COUNTIFS($V$2:$V$1001,"&lt;&gt;-",$U$2:$U$1001,"&gt;"&amp;U223)+1)</f>
        <v/>
      </c>
    </row>
    <row r="224">
      <c r="H224" s="8" t="n"/>
      <c r="R224" s="9">
        <f>IF(A224="","",IF(H224="","never",DATEDIF(H224,Scoring!$B$2,"m")))</f>
        <v/>
      </c>
      <c r="S224" s="9">
        <f>IF(A224="","",IF(L224="Y","None",IF(AND(E224&lt;&gt;"",J224="Y"),"Text",IF(AND(D224&lt;&gt;"",I224&lt;&gt;"Y"),"Email",IF(AND(E224&lt;&gt;"",K224="N"),"Call","None")))))</f>
        <v/>
      </c>
      <c r="T224" s="9">
        <f>IF(A224="","",IF(S224="None","Suppressed",IF(AND(H224&lt;&gt;"",R224&lt;Scoring!$B$16),"Recently active",IF(F224="past-client","Past client",IF(F224="sphere","Sphere",IF(F224="lead","Dormant lead","Needs review"))))))</f>
        <v/>
      </c>
      <c r="U224" s="9">
        <f>IF(A224="","",IF(OR(T224="Suppressed",T224="Recently active"),0,IF(F224="past-client",Scoring!$B$3,IF(F224="sphere",Scoring!$B$4,IF(F224="lead",Scoring!$B$5,0)))+MAX(1,MIN(3,N(G224)))*Scoring!$B$6+IF(H224="",Scoring!$B$10,IF(R224&lt;24,Scoring!$B$7,IF(R224&lt;60,Scoring!$B$8,Scoring!$B$9)))+IF(M224="Y",Scoring!$B$11,0)+IF(N(N224)&gt;=7,Scoring!$B$12,IF(N(N224)&gt;=4,Scoring!$B$13,0))))</f>
        <v/>
      </c>
      <c r="V224" s="9">
        <f>IF(A224="","",IF(OR(T224="Suppressed",T224="Recently active"),"-",IF(U224&gt;=Scoring!$B$14,"A",IF(U224&gt;=Scoring!$B$15,"B","C"))))</f>
        <v/>
      </c>
      <c r="W224" s="9">
        <f>IF(OR(A224="",V224="-"),"",COUNTIFS($V$2:$V$1001,"&lt;&gt;-",$U$2:$U$1001,"&gt;"&amp;U224)+1)</f>
        <v/>
      </c>
    </row>
    <row r="225">
      <c r="H225" s="8" t="n"/>
      <c r="R225" s="9">
        <f>IF(A225="","",IF(H225="","never",DATEDIF(H225,Scoring!$B$2,"m")))</f>
        <v/>
      </c>
      <c r="S225" s="9">
        <f>IF(A225="","",IF(L225="Y","None",IF(AND(E225&lt;&gt;"",J225="Y"),"Text",IF(AND(D225&lt;&gt;"",I225&lt;&gt;"Y"),"Email",IF(AND(E225&lt;&gt;"",K225="N"),"Call","None")))))</f>
        <v/>
      </c>
      <c r="T225" s="9">
        <f>IF(A225="","",IF(S225="None","Suppressed",IF(AND(H225&lt;&gt;"",R225&lt;Scoring!$B$16),"Recently active",IF(F225="past-client","Past client",IF(F225="sphere","Sphere",IF(F225="lead","Dormant lead","Needs review"))))))</f>
        <v/>
      </c>
      <c r="U225" s="9">
        <f>IF(A225="","",IF(OR(T225="Suppressed",T225="Recently active"),0,IF(F225="past-client",Scoring!$B$3,IF(F225="sphere",Scoring!$B$4,IF(F225="lead",Scoring!$B$5,0)))+MAX(1,MIN(3,N(G225)))*Scoring!$B$6+IF(H225="",Scoring!$B$10,IF(R225&lt;24,Scoring!$B$7,IF(R225&lt;60,Scoring!$B$8,Scoring!$B$9)))+IF(M225="Y",Scoring!$B$11,0)+IF(N(N225)&gt;=7,Scoring!$B$12,IF(N(N225)&gt;=4,Scoring!$B$13,0))))</f>
        <v/>
      </c>
      <c r="V225" s="9">
        <f>IF(A225="","",IF(OR(T225="Suppressed",T225="Recently active"),"-",IF(U225&gt;=Scoring!$B$14,"A",IF(U225&gt;=Scoring!$B$15,"B","C"))))</f>
        <v/>
      </c>
      <c r="W225" s="9">
        <f>IF(OR(A225="",V225="-"),"",COUNTIFS($V$2:$V$1001,"&lt;&gt;-",$U$2:$U$1001,"&gt;"&amp;U225)+1)</f>
        <v/>
      </c>
    </row>
    <row r="226">
      <c r="H226" s="8" t="n"/>
      <c r="R226" s="9">
        <f>IF(A226="","",IF(H226="","never",DATEDIF(H226,Scoring!$B$2,"m")))</f>
        <v/>
      </c>
      <c r="S226" s="9">
        <f>IF(A226="","",IF(L226="Y","None",IF(AND(E226&lt;&gt;"",J226="Y"),"Text",IF(AND(D226&lt;&gt;"",I226&lt;&gt;"Y"),"Email",IF(AND(E226&lt;&gt;"",K226="N"),"Call","None")))))</f>
        <v/>
      </c>
      <c r="T226" s="9">
        <f>IF(A226="","",IF(S226="None","Suppressed",IF(AND(H226&lt;&gt;"",R226&lt;Scoring!$B$16),"Recently active",IF(F226="past-client","Past client",IF(F226="sphere","Sphere",IF(F226="lead","Dormant lead","Needs review"))))))</f>
        <v/>
      </c>
      <c r="U226" s="9">
        <f>IF(A226="","",IF(OR(T226="Suppressed",T226="Recently active"),0,IF(F226="past-client",Scoring!$B$3,IF(F226="sphere",Scoring!$B$4,IF(F226="lead",Scoring!$B$5,0)))+MAX(1,MIN(3,N(G226)))*Scoring!$B$6+IF(H226="",Scoring!$B$10,IF(R226&lt;24,Scoring!$B$7,IF(R226&lt;60,Scoring!$B$8,Scoring!$B$9)))+IF(M226="Y",Scoring!$B$11,0)+IF(N(N226)&gt;=7,Scoring!$B$12,IF(N(N226)&gt;=4,Scoring!$B$13,0))))</f>
        <v/>
      </c>
      <c r="V226" s="9">
        <f>IF(A226="","",IF(OR(T226="Suppressed",T226="Recently active"),"-",IF(U226&gt;=Scoring!$B$14,"A",IF(U226&gt;=Scoring!$B$15,"B","C"))))</f>
        <v/>
      </c>
      <c r="W226" s="9">
        <f>IF(OR(A226="",V226="-"),"",COUNTIFS($V$2:$V$1001,"&lt;&gt;-",$U$2:$U$1001,"&gt;"&amp;U226)+1)</f>
        <v/>
      </c>
    </row>
    <row r="227">
      <c r="H227" s="8" t="n"/>
      <c r="R227" s="9">
        <f>IF(A227="","",IF(H227="","never",DATEDIF(H227,Scoring!$B$2,"m")))</f>
        <v/>
      </c>
      <c r="S227" s="9">
        <f>IF(A227="","",IF(L227="Y","None",IF(AND(E227&lt;&gt;"",J227="Y"),"Text",IF(AND(D227&lt;&gt;"",I227&lt;&gt;"Y"),"Email",IF(AND(E227&lt;&gt;"",K227="N"),"Call","None")))))</f>
        <v/>
      </c>
      <c r="T227" s="9">
        <f>IF(A227="","",IF(S227="None","Suppressed",IF(AND(H227&lt;&gt;"",R227&lt;Scoring!$B$16),"Recently active",IF(F227="past-client","Past client",IF(F227="sphere","Sphere",IF(F227="lead","Dormant lead","Needs review"))))))</f>
        <v/>
      </c>
      <c r="U227" s="9">
        <f>IF(A227="","",IF(OR(T227="Suppressed",T227="Recently active"),0,IF(F227="past-client",Scoring!$B$3,IF(F227="sphere",Scoring!$B$4,IF(F227="lead",Scoring!$B$5,0)))+MAX(1,MIN(3,N(G227)))*Scoring!$B$6+IF(H227="",Scoring!$B$10,IF(R227&lt;24,Scoring!$B$7,IF(R227&lt;60,Scoring!$B$8,Scoring!$B$9)))+IF(M227="Y",Scoring!$B$11,0)+IF(N(N227)&gt;=7,Scoring!$B$12,IF(N(N227)&gt;=4,Scoring!$B$13,0))))</f>
        <v/>
      </c>
      <c r="V227" s="9">
        <f>IF(A227="","",IF(OR(T227="Suppressed",T227="Recently active"),"-",IF(U227&gt;=Scoring!$B$14,"A",IF(U227&gt;=Scoring!$B$15,"B","C"))))</f>
        <v/>
      </c>
      <c r="W227" s="9">
        <f>IF(OR(A227="",V227="-"),"",COUNTIFS($V$2:$V$1001,"&lt;&gt;-",$U$2:$U$1001,"&gt;"&amp;U227)+1)</f>
        <v/>
      </c>
    </row>
    <row r="228">
      <c r="H228" s="8" t="n"/>
      <c r="R228" s="9">
        <f>IF(A228="","",IF(H228="","never",DATEDIF(H228,Scoring!$B$2,"m")))</f>
        <v/>
      </c>
      <c r="S228" s="9">
        <f>IF(A228="","",IF(L228="Y","None",IF(AND(E228&lt;&gt;"",J228="Y"),"Text",IF(AND(D228&lt;&gt;"",I228&lt;&gt;"Y"),"Email",IF(AND(E228&lt;&gt;"",K228="N"),"Call","None")))))</f>
        <v/>
      </c>
      <c r="T228" s="9">
        <f>IF(A228="","",IF(S228="None","Suppressed",IF(AND(H228&lt;&gt;"",R228&lt;Scoring!$B$16),"Recently active",IF(F228="past-client","Past client",IF(F228="sphere","Sphere",IF(F228="lead","Dormant lead","Needs review"))))))</f>
        <v/>
      </c>
      <c r="U228" s="9">
        <f>IF(A228="","",IF(OR(T228="Suppressed",T228="Recently active"),0,IF(F228="past-client",Scoring!$B$3,IF(F228="sphere",Scoring!$B$4,IF(F228="lead",Scoring!$B$5,0)))+MAX(1,MIN(3,N(G228)))*Scoring!$B$6+IF(H228="",Scoring!$B$10,IF(R228&lt;24,Scoring!$B$7,IF(R228&lt;60,Scoring!$B$8,Scoring!$B$9)))+IF(M228="Y",Scoring!$B$11,0)+IF(N(N228)&gt;=7,Scoring!$B$12,IF(N(N228)&gt;=4,Scoring!$B$13,0))))</f>
        <v/>
      </c>
      <c r="V228" s="9">
        <f>IF(A228="","",IF(OR(T228="Suppressed",T228="Recently active"),"-",IF(U228&gt;=Scoring!$B$14,"A",IF(U228&gt;=Scoring!$B$15,"B","C"))))</f>
        <v/>
      </c>
      <c r="W228" s="9">
        <f>IF(OR(A228="",V228="-"),"",COUNTIFS($V$2:$V$1001,"&lt;&gt;-",$U$2:$U$1001,"&gt;"&amp;U228)+1)</f>
        <v/>
      </c>
    </row>
    <row r="229">
      <c r="H229" s="8" t="n"/>
      <c r="R229" s="9">
        <f>IF(A229="","",IF(H229="","never",DATEDIF(H229,Scoring!$B$2,"m")))</f>
        <v/>
      </c>
      <c r="S229" s="9">
        <f>IF(A229="","",IF(L229="Y","None",IF(AND(E229&lt;&gt;"",J229="Y"),"Text",IF(AND(D229&lt;&gt;"",I229&lt;&gt;"Y"),"Email",IF(AND(E229&lt;&gt;"",K229="N"),"Call","None")))))</f>
        <v/>
      </c>
      <c r="T229" s="9">
        <f>IF(A229="","",IF(S229="None","Suppressed",IF(AND(H229&lt;&gt;"",R229&lt;Scoring!$B$16),"Recently active",IF(F229="past-client","Past client",IF(F229="sphere","Sphere",IF(F229="lead","Dormant lead","Needs review"))))))</f>
        <v/>
      </c>
      <c r="U229" s="9">
        <f>IF(A229="","",IF(OR(T229="Suppressed",T229="Recently active"),0,IF(F229="past-client",Scoring!$B$3,IF(F229="sphere",Scoring!$B$4,IF(F229="lead",Scoring!$B$5,0)))+MAX(1,MIN(3,N(G229)))*Scoring!$B$6+IF(H229="",Scoring!$B$10,IF(R229&lt;24,Scoring!$B$7,IF(R229&lt;60,Scoring!$B$8,Scoring!$B$9)))+IF(M229="Y",Scoring!$B$11,0)+IF(N(N229)&gt;=7,Scoring!$B$12,IF(N(N229)&gt;=4,Scoring!$B$13,0))))</f>
        <v/>
      </c>
      <c r="V229" s="9">
        <f>IF(A229="","",IF(OR(T229="Suppressed",T229="Recently active"),"-",IF(U229&gt;=Scoring!$B$14,"A",IF(U229&gt;=Scoring!$B$15,"B","C"))))</f>
        <v/>
      </c>
      <c r="W229" s="9">
        <f>IF(OR(A229="",V229="-"),"",COUNTIFS($V$2:$V$1001,"&lt;&gt;-",$U$2:$U$1001,"&gt;"&amp;U229)+1)</f>
        <v/>
      </c>
    </row>
    <row r="230">
      <c r="H230" s="8" t="n"/>
      <c r="R230" s="9">
        <f>IF(A230="","",IF(H230="","never",DATEDIF(H230,Scoring!$B$2,"m")))</f>
        <v/>
      </c>
      <c r="S230" s="9">
        <f>IF(A230="","",IF(L230="Y","None",IF(AND(E230&lt;&gt;"",J230="Y"),"Text",IF(AND(D230&lt;&gt;"",I230&lt;&gt;"Y"),"Email",IF(AND(E230&lt;&gt;"",K230="N"),"Call","None")))))</f>
        <v/>
      </c>
      <c r="T230" s="9">
        <f>IF(A230="","",IF(S230="None","Suppressed",IF(AND(H230&lt;&gt;"",R230&lt;Scoring!$B$16),"Recently active",IF(F230="past-client","Past client",IF(F230="sphere","Sphere",IF(F230="lead","Dormant lead","Needs review"))))))</f>
        <v/>
      </c>
      <c r="U230" s="9">
        <f>IF(A230="","",IF(OR(T230="Suppressed",T230="Recently active"),0,IF(F230="past-client",Scoring!$B$3,IF(F230="sphere",Scoring!$B$4,IF(F230="lead",Scoring!$B$5,0)))+MAX(1,MIN(3,N(G230)))*Scoring!$B$6+IF(H230="",Scoring!$B$10,IF(R230&lt;24,Scoring!$B$7,IF(R230&lt;60,Scoring!$B$8,Scoring!$B$9)))+IF(M230="Y",Scoring!$B$11,0)+IF(N(N230)&gt;=7,Scoring!$B$12,IF(N(N230)&gt;=4,Scoring!$B$13,0))))</f>
        <v/>
      </c>
      <c r="V230" s="9">
        <f>IF(A230="","",IF(OR(T230="Suppressed",T230="Recently active"),"-",IF(U230&gt;=Scoring!$B$14,"A",IF(U230&gt;=Scoring!$B$15,"B","C"))))</f>
        <v/>
      </c>
      <c r="W230" s="9">
        <f>IF(OR(A230="",V230="-"),"",COUNTIFS($V$2:$V$1001,"&lt;&gt;-",$U$2:$U$1001,"&gt;"&amp;U230)+1)</f>
        <v/>
      </c>
    </row>
    <row r="231">
      <c r="H231" s="8" t="n"/>
      <c r="R231" s="9">
        <f>IF(A231="","",IF(H231="","never",DATEDIF(H231,Scoring!$B$2,"m")))</f>
        <v/>
      </c>
      <c r="S231" s="9">
        <f>IF(A231="","",IF(L231="Y","None",IF(AND(E231&lt;&gt;"",J231="Y"),"Text",IF(AND(D231&lt;&gt;"",I231&lt;&gt;"Y"),"Email",IF(AND(E231&lt;&gt;"",K231="N"),"Call","None")))))</f>
        <v/>
      </c>
      <c r="T231" s="9">
        <f>IF(A231="","",IF(S231="None","Suppressed",IF(AND(H231&lt;&gt;"",R231&lt;Scoring!$B$16),"Recently active",IF(F231="past-client","Past client",IF(F231="sphere","Sphere",IF(F231="lead","Dormant lead","Needs review"))))))</f>
        <v/>
      </c>
      <c r="U231" s="9">
        <f>IF(A231="","",IF(OR(T231="Suppressed",T231="Recently active"),0,IF(F231="past-client",Scoring!$B$3,IF(F231="sphere",Scoring!$B$4,IF(F231="lead",Scoring!$B$5,0)))+MAX(1,MIN(3,N(G231)))*Scoring!$B$6+IF(H231="",Scoring!$B$10,IF(R231&lt;24,Scoring!$B$7,IF(R231&lt;60,Scoring!$B$8,Scoring!$B$9)))+IF(M231="Y",Scoring!$B$11,0)+IF(N(N231)&gt;=7,Scoring!$B$12,IF(N(N231)&gt;=4,Scoring!$B$13,0))))</f>
        <v/>
      </c>
      <c r="V231" s="9">
        <f>IF(A231="","",IF(OR(T231="Suppressed",T231="Recently active"),"-",IF(U231&gt;=Scoring!$B$14,"A",IF(U231&gt;=Scoring!$B$15,"B","C"))))</f>
        <v/>
      </c>
      <c r="W231" s="9">
        <f>IF(OR(A231="",V231="-"),"",COUNTIFS($V$2:$V$1001,"&lt;&gt;-",$U$2:$U$1001,"&gt;"&amp;U231)+1)</f>
        <v/>
      </c>
    </row>
    <row r="232">
      <c r="H232" s="8" t="n"/>
      <c r="R232" s="9">
        <f>IF(A232="","",IF(H232="","never",DATEDIF(H232,Scoring!$B$2,"m")))</f>
        <v/>
      </c>
      <c r="S232" s="9">
        <f>IF(A232="","",IF(L232="Y","None",IF(AND(E232&lt;&gt;"",J232="Y"),"Text",IF(AND(D232&lt;&gt;"",I232&lt;&gt;"Y"),"Email",IF(AND(E232&lt;&gt;"",K232="N"),"Call","None")))))</f>
        <v/>
      </c>
      <c r="T232" s="9">
        <f>IF(A232="","",IF(S232="None","Suppressed",IF(AND(H232&lt;&gt;"",R232&lt;Scoring!$B$16),"Recently active",IF(F232="past-client","Past client",IF(F232="sphere","Sphere",IF(F232="lead","Dormant lead","Needs review"))))))</f>
        <v/>
      </c>
      <c r="U232" s="9">
        <f>IF(A232="","",IF(OR(T232="Suppressed",T232="Recently active"),0,IF(F232="past-client",Scoring!$B$3,IF(F232="sphere",Scoring!$B$4,IF(F232="lead",Scoring!$B$5,0)))+MAX(1,MIN(3,N(G232)))*Scoring!$B$6+IF(H232="",Scoring!$B$10,IF(R232&lt;24,Scoring!$B$7,IF(R232&lt;60,Scoring!$B$8,Scoring!$B$9)))+IF(M232="Y",Scoring!$B$11,0)+IF(N(N232)&gt;=7,Scoring!$B$12,IF(N(N232)&gt;=4,Scoring!$B$13,0))))</f>
        <v/>
      </c>
      <c r="V232" s="9">
        <f>IF(A232="","",IF(OR(T232="Suppressed",T232="Recently active"),"-",IF(U232&gt;=Scoring!$B$14,"A",IF(U232&gt;=Scoring!$B$15,"B","C"))))</f>
        <v/>
      </c>
      <c r="W232" s="9">
        <f>IF(OR(A232="",V232="-"),"",COUNTIFS($V$2:$V$1001,"&lt;&gt;-",$U$2:$U$1001,"&gt;"&amp;U232)+1)</f>
        <v/>
      </c>
    </row>
    <row r="233">
      <c r="H233" s="8" t="n"/>
      <c r="R233" s="9">
        <f>IF(A233="","",IF(H233="","never",DATEDIF(H233,Scoring!$B$2,"m")))</f>
        <v/>
      </c>
      <c r="S233" s="9">
        <f>IF(A233="","",IF(L233="Y","None",IF(AND(E233&lt;&gt;"",J233="Y"),"Text",IF(AND(D233&lt;&gt;"",I233&lt;&gt;"Y"),"Email",IF(AND(E233&lt;&gt;"",K233="N"),"Call","None")))))</f>
        <v/>
      </c>
      <c r="T233" s="9">
        <f>IF(A233="","",IF(S233="None","Suppressed",IF(AND(H233&lt;&gt;"",R233&lt;Scoring!$B$16),"Recently active",IF(F233="past-client","Past client",IF(F233="sphere","Sphere",IF(F233="lead","Dormant lead","Needs review"))))))</f>
        <v/>
      </c>
      <c r="U233" s="9">
        <f>IF(A233="","",IF(OR(T233="Suppressed",T233="Recently active"),0,IF(F233="past-client",Scoring!$B$3,IF(F233="sphere",Scoring!$B$4,IF(F233="lead",Scoring!$B$5,0)))+MAX(1,MIN(3,N(G233)))*Scoring!$B$6+IF(H233="",Scoring!$B$10,IF(R233&lt;24,Scoring!$B$7,IF(R233&lt;60,Scoring!$B$8,Scoring!$B$9)))+IF(M233="Y",Scoring!$B$11,0)+IF(N(N233)&gt;=7,Scoring!$B$12,IF(N(N233)&gt;=4,Scoring!$B$13,0))))</f>
        <v/>
      </c>
      <c r="V233" s="9">
        <f>IF(A233="","",IF(OR(T233="Suppressed",T233="Recently active"),"-",IF(U233&gt;=Scoring!$B$14,"A",IF(U233&gt;=Scoring!$B$15,"B","C"))))</f>
        <v/>
      </c>
      <c r="W233" s="9">
        <f>IF(OR(A233="",V233="-"),"",COUNTIFS($V$2:$V$1001,"&lt;&gt;-",$U$2:$U$1001,"&gt;"&amp;U233)+1)</f>
        <v/>
      </c>
    </row>
    <row r="234">
      <c r="H234" s="8" t="n"/>
      <c r="R234" s="9">
        <f>IF(A234="","",IF(H234="","never",DATEDIF(H234,Scoring!$B$2,"m")))</f>
        <v/>
      </c>
      <c r="S234" s="9">
        <f>IF(A234="","",IF(L234="Y","None",IF(AND(E234&lt;&gt;"",J234="Y"),"Text",IF(AND(D234&lt;&gt;"",I234&lt;&gt;"Y"),"Email",IF(AND(E234&lt;&gt;"",K234="N"),"Call","None")))))</f>
        <v/>
      </c>
      <c r="T234" s="9">
        <f>IF(A234="","",IF(S234="None","Suppressed",IF(AND(H234&lt;&gt;"",R234&lt;Scoring!$B$16),"Recently active",IF(F234="past-client","Past client",IF(F234="sphere","Sphere",IF(F234="lead","Dormant lead","Needs review"))))))</f>
        <v/>
      </c>
      <c r="U234" s="9">
        <f>IF(A234="","",IF(OR(T234="Suppressed",T234="Recently active"),0,IF(F234="past-client",Scoring!$B$3,IF(F234="sphere",Scoring!$B$4,IF(F234="lead",Scoring!$B$5,0)))+MAX(1,MIN(3,N(G234)))*Scoring!$B$6+IF(H234="",Scoring!$B$10,IF(R234&lt;24,Scoring!$B$7,IF(R234&lt;60,Scoring!$B$8,Scoring!$B$9)))+IF(M234="Y",Scoring!$B$11,0)+IF(N(N234)&gt;=7,Scoring!$B$12,IF(N(N234)&gt;=4,Scoring!$B$13,0))))</f>
        <v/>
      </c>
      <c r="V234" s="9">
        <f>IF(A234="","",IF(OR(T234="Suppressed",T234="Recently active"),"-",IF(U234&gt;=Scoring!$B$14,"A",IF(U234&gt;=Scoring!$B$15,"B","C"))))</f>
        <v/>
      </c>
      <c r="W234" s="9">
        <f>IF(OR(A234="",V234="-"),"",COUNTIFS($V$2:$V$1001,"&lt;&gt;-",$U$2:$U$1001,"&gt;"&amp;U234)+1)</f>
        <v/>
      </c>
    </row>
    <row r="235">
      <c r="H235" s="8" t="n"/>
      <c r="R235" s="9">
        <f>IF(A235="","",IF(H235="","never",DATEDIF(H235,Scoring!$B$2,"m")))</f>
        <v/>
      </c>
      <c r="S235" s="9">
        <f>IF(A235="","",IF(L235="Y","None",IF(AND(E235&lt;&gt;"",J235="Y"),"Text",IF(AND(D235&lt;&gt;"",I235&lt;&gt;"Y"),"Email",IF(AND(E235&lt;&gt;"",K235="N"),"Call","None")))))</f>
        <v/>
      </c>
      <c r="T235" s="9">
        <f>IF(A235="","",IF(S235="None","Suppressed",IF(AND(H235&lt;&gt;"",R235&lt;Scoring!$B$16),"Recently active",IF(F235="past-client","Past client",IF(F235="sphere","Sphere",IF(F235="lead","Dormant lead","Needs review"))))))</f>
        <v/>
      </c>
      <c r="U235" s="9">
        <f>IF(A235="","",IF(OR(T235="Suppressed",T235="Recently active"),0,IF(F235="past-client",Scoring!$B$3,IF(F235="sphere",Scoring!$B$4,IF(F235="lead",Scoring!$B$5,0)))+MAX(1,MIN(3,N(G235)))*Scoring!$B$6+IF(H235="",Scoring!$B$10,IF(R235&lt;24,Scoring!$B$7,IF(R235&lt;60,Scoring!$B$8,Scoring!$B$9)))+IF(M235="Y",Scoring!$B$11,0)+IF(N(N235)&gt;=7,Scoring!$B$12,IF(N(N235)&gt;=4,Scoring!$B$13,0))))</f>
        <v/>
      </c>
      <c r="V235" s="9">
        <f>IF(A235="","",IF(OR(T235="Suppressed",T235="Recently active"),"-",IF(U235&gt;=Scoring!$B$14,"A",IF(U235&gt;=Scoring!$B$15,"B","C"))))</f>
        <v/>
      </c>
      <c r="W235" s="9">
        <f>IF(OR(A235="",V235="-"),"",COUNTIFS($V$2:$V$1001,"&lt;&gt;-",$U$2:$U$1001,"&gt;"&amp;U235)+1)</f>
        <v/>
      </c>
    </row>
    <row r="236">
      <c r="H236" s="8" t="n"/>
      <c r="R236" s="9">
        <f>IF(A236="","",IF(H236="","never",DATEDIF(H236,Scoring!$B$2,"m")))</f>
        <v/>
      </c>
      <c r="S236" s="9">
        <f>IF(A236="","",IF(L236="Y","None",IF(AND(E236&lt;&gt;"",J236="Y"),"Text",IF(AND(D236&lt;&gt;"",I236&lt;&gt;"Y"),"Email",IF(AND(E236&lt;&gt;"",K236="N"),"Call","None")))))</f>
        <v/>
      </c>
      <c r="T236" s="9">
        <f>IF(A236="","",IF(S236="None","Suppressed",IF(AND(H236&lt;&gt;"",R236&lt;Scoring!$B$16),"Recently active",IF(F236="past-client","Past client",IF(F236="sphere","Sphere",IF(F236="lead","Dormant lead","Needs review"))))))</f>
        <v/>
      </c>
      <c r="U236" s="9">
        <f>IF(A236="","",IF(OR(T236="Suppressed",T236="Recently active"),0,IF(F236="past-client",Scoring!$B$3,IF(F236="sphere",Scoring!$B$4,IF(F236="lead",Scoring!$B$5,0)))+MAX(1,MIN(3,N(G236)))*Scoring!$B$6+IF(H236="",Scoring!$B$10,IF(R236&lt;24,Scoring!$B$7,IF(R236&lt;60,Scoring!$B$8,Scoring!$B$9)))+IF(M236="Y",Scoring!$B$11,0)+IF(N(N236)&gt;=7,Scoring!$B$12,IF(N(N236)&gt;=4,Scoring!$B$13,0))))</f>
        <v/>
      </c>
      <c r="V236" s="9">
        <f>IF(A236="","",IF(OR(T236="Suppressed",T236="Recently active"),"-",IF(U236&gt;=Scoring!$B$14,"A",IF(U236&gt;=Scoring!$B$15,"B","C"))))</f>
        <v/>
      </c>
      <c r="W236" s="9">
        <f>IF(OR(A236="",V236="-"),"",COUNTIFS($V$2:$V$1001,"&lt;&gt;-",$U$2:$U$1001,"&gt;"&amp;U236)+1)</f>
        <v/>
      </c>
    </row>
    <row r="237">
      <c r="H237" s="8" t="n"/>
      <c r="R237" s="9">
        <f>IF(A237="","",IF(H237="","never",DATEDIF(H237,Scoring!$B$2,"m")))</f>
        <v/>
      </c>
      <c r="S237" s="9">
        <f>IF(A237="","",IF(L237="Y","None",IF(AND(E237&lt;&gt;"",J237="Y"),"Text",IF(AND(D237&lt;&gt;"",I237&lt;&gt;"Y"),"Email",IF(AND(E237&lt;&gt;"",K237="N"),"Call","None")))))</f>
        <v/>
      </c>
      <c r="T237" s="9">
        <f>IF(A237="","",IF(S237="None","Suppressed",IF(AND(H237&lt;&gt;"",R237&lt;Scoring!$B$16),"Recently active",IF(F237="past-client","Past client",IF(F237="sphere","Sphere",IF(F237="lead","Dormant lead","Needs review"))))))</f>
        <v/>
      </c>
      <c r="U237" s="9">
        <f>IF(A237="","",IF(OR(T237="Suppressed",T237="Recently active"),0,IF(F237="past-client",Scoring!$B$3,IF(F237="sphere",Scoring!$B$4,IF(F237="lead",Scoring!$B$5,0)))+MAX(1,MIN(3,N(G237)))*Scoring!$B$6+IF(H237="",Scoring!$B$10,IF(R237&lt;24,Scoring!$B$7,IF(R237&lt;60,Scoring!$B$8,Scoring!$B$9)))+IF(M237="Y",Scoring!$B$11,0)+IF(N(N237)&gt;=7,Scoring!$B$12,IF(N(N237)&gt;=4,Scoring!$B$13,0))))</f>
        <v/>
      </c>
      <c r="V237" s="9">
        <f>IF(A237="","",IF(OR(T237="Suppressed",T237="Recently active"),"-",IF(U237&gt;=Scoring!$B$14,"A",IF(U237&gt;=Scoring!$B$15,"B","C"))))</f>
        <v/>
      </c>
      <c r="W237" s="9">
        <f>IF(OR(A237="",V237="-"),"",COUNTIFS($V$2:$V$1001,"&lt;&gt;-",$U$2:$U$1001,"&gt;"&amp;U237)+1)</f>
        <v/>
      </c>
    </row>
    <row r="238">
      <c r="H238" s="8" t="n"/>
      <c r="R238" s="9">
        <f>IF(A238="","",IF(H238="","never",DATEDIF(H238,Scoring!$B$2,"m")))</f>
        <v/>
      </c>
      <c r="S238" s="9">
        <f>IF(A238="","",IF(L238="Y","None",IF(AND(E238&lt;&gt;"",J238="Y"),"Text",IF(AND(D238&lt;&gt;"",I238&lt;&gt;"Y"),"Email",IF(AND(E238&lt;&gt;"",K238="N"),"Call","None")))))</f>
        <v/>
      </c>
      <c r="T238" s="9">
        <f>IF(A238="","",IF(S238="None","Suppressed",IF(AND(H238&lt;&gt;"",R238&lt;Scoring!$B$16),"Recently active",IF(F238="past-client","Past client",IF(F238="sphere","Sphere",IF(F238="lead","Dormant lead","Needs review"))))))</f>
        <v/>
      </c>
      <c r="U238" s="9">
        <f>IF(A238="","",IF(OR(T238="Suppressed",T238="Recently active"),0,IF(F238="past-client",Scoring!$B$3,IF(F238="sphere",Scoring!$B$4,IF(F238="lead",Scoring!$B$5,0)))+MAX(1,MIN(3,N(G238)))*Scoring!$B$6+IF(H238="",Scoring!$B$10,IF(R238&lt;24,Scoring!$B$7,IF(R238&lt;60,Scoring!$B$8,Scoring!$B$9)))+IF(M238="Y",Scoring!$B$11,0)+IF(N(N238)&gt;=7,Scoring!$B$12,IF(N(N238)&gt;=4,Scoring!$B$13,0))))</f>
        <v/>
      </c>
      <c r="V238" s="9">
        <f>IF(A238="","",IF(OR(T238="Suppressed",T238="Recently active"),"-",IF(U238&gt;=Scoring!$B$14,"A",IF(U238&gt;=Scoring!$B$15,"B","C"))))</f>
        <v/>
      </c>
      <c r="W238" s="9">
        <f>IF(OR(A238="",V238="-"),"",COUNTIFS($V$2:$V$1001,"&lt;&gt;-",$U$2:$U$1001,"&gt;"&amp;U238)+1)</f>
        <v/>
      </c>
    </row>
    <row r="239">
      <c r="H239" s="8" t="n"/>
      <c r="R239" s="9">
        <f>IF(A239="","",IF(H239="","never",DATEDIF(H239,Scoring!$B$2,"m")))</f>
        <v/>
      </c>
      <c r="S239" s="9">
        <f>IF(A239="","",IF(L239="Y","None",IF(AND(E239&lt;&gt;"",J239="Y"),"Text",IF(AND(D239&lt;&gt;"",I239&lt;&gt;"Y"),"Email",IF(AND(E239&lt;&gt;"",K239="N"),"Call","None")))))</f>
        <v/>
      </c>
      <c r="T239" s="9">
        <f>IF(A239="","",IF(S239="None","Suppressed",IF(AND(H239&lt;&gt;"",R239&lt;Scoring!$B$16),"Recently active",IF(F239="past-client","Past client",IF(F239="sphere","Sphere",IF(F239="lead","Dormant lead","Needs review"))))))</f>
        <v/>
      </c>
      <c r="U239" s="9">
        <f>IF(A239="","",IF(OR(T239="Suppressed",T239="Recently active"),0,IF(F239="past-client",Scoring!$B$3,IF(F239="sphere",Scoring!$B$4,IF(F239="lead",Scoring!$B$5,0)))+MAX(1,MIN(3,N(G239)))*Scoring!$B$6+IF(H239="",Scoring!$B$10,IF(R239&lt;24,Scoring!$B$7,IF(R239&lt;60,Scoring!$B$8,Scoring!$B$9)))+IF(M239="Y",Scoring!$B$11,0)+IF(N(N239)&gt;=7,Scoring!$B$12,IF(N(N239)&gt;=4,Scoring!$B$13,0))))</f>
        <v/>
      </c>
      <c r="V239" s="9">
        <f>IF(A239="","",IF(OR(T239="Suppressed",T239="Recently active"),"-",IF(U239&gt;=Scoring!$B$14,"A",IF(U239&gt;=Scoring!$B$15,"B","C"))))</f>
        <v/>
      </c>
      <c r="W239" s="9">
        <f>IF(OR(A239="",V239="-"),"",COUNTIFS($V$2:$V$1001,"&lt;&gt;-",$U$2:$U$1001,"&gt;"&amp;U239)+1)</f>
        <v/>
      </c>
    </row>
    <row r="240">
      <c r="H240" s="8" t="n"/>
      <c r="R240" s="9">
        <f>IF(A240="","",IF(H240="","never",DATEDIF(H240,Scoring!$B$2,"m")))</f>
        <v/>
      </c>
      <c r="S240" s="9">
        <f>IF(A240="","",IF(L240="Y","None",IF(AND(E240&lt;&gt;"",J240="Y"),"Text",IF(AND(D240&lt;&gt;"",I240&lt;&gt;"Y"),"Email",IF(AND(E240&lt;&gt;"",K240="N"),"Call","None")))))</f>
        <v/>
      </c>
      <c r="T240" s="9">
        <f>IF(A240="","",IF(S240="None","Suppressed",IF(AND(H240&lt;&gt;"",R240&lt;Scoring!$B$16),"Recently active",IF(F240="past-client","Past client",IF(F240="sphere","Sphere",IF(F240="lead","Dormant lead","Needs review"))))))</f>
        <v/>
      </c>
      <c r="U240" s="9">
        <f>IF(A240="","",IF(OR(T240="Suppressed",T240="Recently active"),0,IF(F240="past-client",Scoring!$B$3,IF(F240="sphere",Scoring!$B$4,IF(F240="lead",Scoring!$B$5,0)))+MAX(1,MIN(3,N(G240)))*Scoring!$B$6+IF(H240="",Scoring!$B$10,IF(R240&lt;24,Scoring!$B$7,IF(R240&lt;60,Scoring!$B$8,Scoring!$B$9)))+IF(M240="Y",Scoring!$B$11,0)+IF(N(N240)&gt;=7,Scoring!$B$12,IF(N(N240)&gt;=4,Scoring!$B$13,0))))</f>
        <v/>
      </c>
      <c r="V240" s="9">
        <f>IF(A240="","",IF(OR(T240="Suppressed",T240="Recently active"),"-",IF(U240&gt;=Scoring!$B$14,"A",IF(U240&gt;=Scoring!$B$15,"B","C"))))</f>
        <v/>
      </c>
      <c r="W240" s="9">
        <f>IF(OR(A240="",V240="-"),"",COUNTIFS($V$2:$V$1001,"&lt;&gt;-",$U$2:$U$1001,"&gt;"&amp;U240)+1)</f>
        <v/>
      </c>
    </row>
    <row r="241">
      <c r="H241" s="8" t="n"/>
      <c r="R241" s="9">
        <f>IF(A241="","",IF(H241="","never",DATEDIF(H241,Scoring!$B$2,"m")))</f>
        <v/>
      </c>
      <c r="S241" s="9">
        <f>IF(A241="","",IF(L241="Y","None",IF(AND(E241&lt;&gt;"",J241="Y"),"Text",IF(AND(D241&lt;&gt;"",I241&lt;&gt;"Y"),"Email",IF(AND(E241&lt;&gt;"",K241="N"),"Call","None")))))</f>
        <v/>
      </c>
      <c r="T241" s="9">
        <f>IF(A241="","",IF(S241="None","Suppressed",IF(AND(H241&lt;&gt;"",R241&lt;Scoring!$B$16),"Recently active",IF(F241="past-client","Past client",IF(F241="sphere","Sphere",IF(F241="lead","Dormant lead","Needs review"))))))</f>
        <v/>
      </c>
      <c r="U241" s="9">
        <f>IF(A241="","",IF(OR(T241="Suppressed",T241="Recently active"),0,IF(F241="past-client",Scoring!$B$3,IF(F241="sphere",Scoring!$B$4,IF(F241="lead",Scoring!$B$5,0)))+MAX(1,MIN(3,N(G241)))*Scoring!$B$6+IF(H241="",Scoring!$B$10,IF(R241&lt;24,Scoring!$B$7,IF(R241&lt;60,Scoring!$B$8,Scoring!$B$9)))+IF(M241="Y",Scoring!$B$11,0)+IF(N(N241)&gt;=7,Scoring!$B$12,IF(N(N241)&gt;=4,Scoring!$B$13,0))))</f>
        <v/>
      </c>
      <c r="V241" s="9">
        <f>IF(A241="","",IF(OR(T241="Suppressed",T241="Recently active"),"-",IF(U241&gt;=Scoring!$B$14,"A",IF(U241&gt;=Scoring!$B$15,"B","C"))))</f>
        <v/>
      </c>
      <c r="W241" s="9">
        <f>IF(OR(A241="",V241="-"),"",COUNTIFS($V$2:$V$1001,"&lt;&gt;-",$U$2:$U$1001,"&gt;"&amp;U241)+1)</f>
        <v/>
      </c>
    </row>
    <row r="242">
      <c r="H242" s="8" t="n"/>
      <c r="R242" s="9">
        <f>IF(A242="","",IF(H242="","never",DATEDIF(H242,Scoring!$B$2,"m")))</f>
        <v/>
      </c>
      <c r="S242" s="9">
        <f>IF(A242="","",IF(L242="Y","None",IF(AND(E242&lt;&gt;"",J242="Y"),"Text",IF(AND(D242&lt;&gt;"",I242&lt;&gt;"Y"),"Email",IF(AND(E242&lt;&gt;"",K242="N"),"Call","None")))))</f>
        <v/>
      </c>
      <c r="T242" s="9">
        <f>IF(A242="","",IF(S242="None","Suppressed",IF(AND(H242&lt;&gt;"",R242&lt;Scoring!$B$16),"Recently active",IF(F242="past-client","Past client",IF(F242="sphere","Sphere",IF(F242="lead","Dormant lead","Needs review"))))))</f>
        <v/>
      </c>
      <c r="U242" s="9">
        <f>IF(A242="","",IF(OR(T242="Suppressed",T242="Recently active"),0,IF(F242="past-client",Scoring!$B$3,IF(F242="sphere",Scoring!$B$4,IF(F242="lead",Scoring!$B$5,0)))+MAX(1,MIN(3,N(G242)))*Scoring!$B$6+IF(H242="",Scoring!$B$10,IF(R242&lt;24,Scoring!$B$7,IF(R242&lt;60,Scoring!$B$8,Scoring!$B$9)))+IF(M242="Y",Scoring!$B$11,0)+IF(N(N242)&gt;=7,Scoring!$B$12,IF(N(N242)&gt;=4,Scoring!$B$13,0))))</f>
        <v/>
      </c>
      <c r="V242" s="9">
        <f>IF(A242="","",IF(OR(T242="Suppressed",T242="Recently active"),"-",IF(U242&gt;=Scoring!$B$14,"A",IF(U242&gt;=Scoring!$B$15,"B","C"))))</f>
        <v/>
      </c>
      <c r="W242" s="9">
        <f>IF(OR(A242="",V242="-"),"",COUNTIFS($V$2:$V$1001,"&lt;&gt;-",$U$2:$U$1001,"&gt;"&amp;U242)+1)</f>
        <v/>
      </c>
    </row>
    <row r="243">
      <c r="H243" s="8" t="n"/>
      <c r="R243" s="9">
        <f>IF(A243="","",IF(H243="","never",DATEDIF(H243,Scoring!$B$2,"m")))</f>
        <v/>
      </c>
      <c r="S243" s="9">
        <f>IF(A243="","",IF(L243="Y","None",IF(AND(E243&lt;&gt;"",J243="Y"),"Text",IF(AND(D243&lt;&gt;"",I243&lt;&gt;"Y"),"Email",IF(AND(E243&lt;&gt;"",K243="N"),"Call","None")))))</f>
        <v/>
      </c>
      <c r="T243" s="9">
        <f>IF(A243="","",IF(S243="None","Suppressed",IF(AND(H243&lt;&gt;"",R243&lt;Scoring!$B$16),"Recently active",IF(F243="past-client","Past client",IF(F243="sphere","Sphere",IF(F243="lead","Dormant lead","Needs review"))))))</f>
        <v/>
      </c>
      <c r="U243" s="9">
        <f>IF(A243="","",IF(OR(T243="Suppressed",T243="Recently active"),0,IF(F243="past-client",Scoring!$B$3,IF(F243="sphere",Scoring!$B$4,IF(F243="lead",Scoring!$B$5,0)))+MAX(1,MIN(3,N(G243)))*Scoring!$B$6+IF(H243="",Scoring!$B$10,IF(R243&lt;24,Scoring!$B$7,IF(R243&lt;60,Scoring!$B$8,Scoring!$B$9)))+IF(M243="Y",Scoring!$B$11,0)+IF(N(N243)&gt;=7,Scoring!$B$12,IF(N(N243)&gt;=4,Scoring!$B$13,0))))</f>
        <v/>
      </c>
      <c r="V243" s="9">
        <f>IF(A243="","",IF(OR(T243="Suppressed",T243="Recently active"),"-",IF(U243&gt;=Scoring!$B$14,"A",IF(U243&gt;=Scoring!$B$15,"B","C"))))</f>
        <v/>
      </c>
      <c r="W243" s="9">
        <f>IF(OR(A243="",V243="-"),"",COUNTIFS($V$2:$V$1001,"&lt;&gt;-",$U$2:$U$1001,"&gt;"&amp;U243)+1)</f>
        <v/>
      </c>
    </row>
    <row r="244">
      <c r="H244" s="8" t="n"/>
      <c r="R244" s="9">
        <f>IF(A244="","",IF(H244="","never",DATEDIF(H244,Scoring!$B$2,"m")))</f>
        <v/>
      </c>
      <c r="S244" s="9">
        <f>IF(A244="","",IF(L244="Y","None",IF(AND(E244&lt;&gt;"",J244="Y"),"Text",IF(AND(D244&lt;&gt;"",I244&lt;&gt;"Y"),"Email",IF(AND(E244&lt;&gt;"",K244="N"),"Call","None")))))</f>
        <v/>
      </c>
      <c r="T244" s="9">
        <f>IF(A244="","",IF(S244="None","Suppressed",IF(AND(H244&lt;&gt;"",R244&lt;Scoring!$B$16),"Recently active",IF(F244="past-client","Past client",IF(F244="sphere","Sphere",IF(F244="lead","Dormant lead","Needs review"))))))</f>
        <v/>
      </c>
      <c r="U244" s="9">
        <f>IF(A244="","",IF(OR(T244="Suppressed",T244="Recently active"),0,IF(F244="past-client",Scoring!$B$3,IF(F244="sphere",Scoring!$B$4,IF(F244="lead",Scoring!$B$5,0)))+MAX(1,MIN(3,N(G244)))*Scoring!$B$6+IF(H244="",Scoring!$B$10,IF(R244&lt;24,Scoring!$B$7,IF(R244&lt;60,Scoring!$B$8,Scoring!$B$9)))+IF(M244="Y",Scoring!$B$11,0)+IF(N(N244)&gt;=7,Scoring!$B$12,IF(N(N244)&gt;=4,Scoring!$B$13,0))))</f>
        <v/>
      </c>
      <c r="V244" s="9">
        <f>IF(A244="","",IF(OR(T244="Suppressed",T244="Recently active"),"-",IF(U244&gt;=Scoring!$B$14,"A",IF(U244&gt;=Scoring!$B$15,"B","C"))))</f>
        <v/>
      </c>
      <c r="W244" s="9">
        <f>IF(OR(A244="",V244="-"),"",COUNTIFS($V$2:$V$1001,"&lt;&gt;-",$U$2:$U$1001,"&gt;"&amp;U244)+1)</f>
        <v/>
      </c>
    </row>
    <row r="245">
      <c r="H245" s="8" t="n"/>
      <c r="R245" s="9">
        <f>IF(A245="","",IF(H245="","never",DATEDIF(H245,Scoring!$B$2,"m")))</f>
        <v/>
      </c>
      <c r="S245" s="9">
        <f>IF(A245="","",IF(L245="Y","None",IF(AND(E245&lt;&gt;"",J245="Y"),"Text",IF(AND(D245&lt;&gt;"",I245&lt;&gt;"Y"),"Email",IF(AND(E245&lt;&gt;"",K245="N"),"Call","None")))))</f>
        <v/>
      </c>
      <c r="T245" s="9">
        <f>IF(A245="","",IF(S245="None","Suppressed",IF(AND(H245&lt;&gt;"",R245&lt;Scoring!$B$16),"Recently active",IF(F245="past-client","Past client",IF(F245="sphere","Sphere",IF(F245="lead","Dormant lead","Needs review"))))))</f>
        <v/>
      </c>
      <c r="U245" s="9">
        <f>IF(A245="","",IF(OR(T245="Suppressed",T245="Recently active"),0,IF(F245="past-client",Scoring!$B$3,IF(F245="sphere",Scoring!$B$4,IF(F245="lead",Scoring!$B$5,0)))+MAX(1,MIN(3,N(G245)))*Scoring!$B$6+IF(H245="",Scoring!$B$10,IF(R245&lt;24,Scoring!$B$7,IF(R245&lt;60,Scoring!$B$8,Scoring!$B$9)))+IF(M245="Y",Scoring!$B$11,0)+IF(N(N245)&gt;=7,Scoring!$B$12,IF(N(N245)&gt;=4,Scoring!$B$13,0))))</f>
        <v/>
      </c>
      <c r="V245" s="9">
        <f>IF(A245="","",IF(OR(T245="Suppressed",T245="Recently active"),"-",IF(U245&gt;=Scoring!$B$14,"A",IF(U245&gt;=Scoring!$B$15,"B","C"))))</f>
        <v/>
      </c>
      <c r="W245" s="9">
        <f>IF(OR(A245="",V245="-"),"",COUNTIFS($V$2:$V$1001,"&lt;&gt;-",$U$2:$U$1001,"&gt;"&amp;U245)+1)</f>
        <v/>
      </c>
    </row>
    <row r="246">
      <c r="H246" s="8" t="n"/>
      <c r="R246" s="9">
        <f>IF(A246="","",IF(H246="","never",DATEDIF(H246,Scoring!$B$2,"m")))</f>
        <v/>
      </c>
      <c r="S246" s="9">
        <f>IF(A246="","",IF(L246="Y","None",IF(AND(E246&lt;&gt;"",J246="Y"),"Text",IF(AND(D246&lt;&gt;"",I246&lt;&gt;"Y"),"Email",IF(AND(E246&lt;&gt;"",K246="N"),"Call","None")))))</f>
        <v/>
      </c>
      <c r="T246" s="9">
        <f>IF(A246="","",IF(S246="None","Suppressed",IF(AND(H246&lt;&gt;"",R246&lt;Scoring!$B$16),"Recently active",IF(F246="past-client","Past client",IF(F246="sphere","Sphere",IF(F246="lead","Dormant lead","Needs review"))))))</f>
        <v/>
      </c>
      <c r="U246" s="9">
        <f>IF(A246="","",IF(OR(T246="Suppressed",T246="Recently active"),0,IF(F246="past-client",Scoring!$B$3,IF(F246="sphere",Scoring!$B$4,IF(F246="lead",Scoring!$B$5,0)))+MAX(1,MIN(3,N(G246)))*Scoring!$B$6+IF(H246="",Scoring!$B$10,IF(R246&lt;24,Scoring!$B$7,IF(R246&lt;60,Scoring!$B$8,Scoring!$B$9)))+IF(M246="Y",Scoring!$B$11,0)+IF(N(N246)&gt;=7,Scoring!$B$12,IF(N(N246)&gt;=4,Scoring!$B$13,0))))</f>
        <v/>
      </c>
      <c r="V246" s="9">
        <f>IF(A246="","",IF(OR(T246="Suppressed",T246="Recently active"),"-",IF(U246&gt;=Scoring!$B$14,"A",IF(U246&gt;=Scoring!$B$15,"B","C"))))</f>
        <v/>
      </c>
      <c r="W246" s="9">
        <f>IF(OR(A246="",V246="-"),"",COUNTIFS($V$2:$V$1001,"&lt;&gt;-",$U$2:$U$1001,"&gt;"&amp;U246)+1)</f>
        <v/>
      </c>
    </row>
    <row r="247">
      <c r="H247" s="8" t="n"/>
      <c r="R247" s="9">
        <f>IF(A247="","",IF(H247="","never",DATEDIF(H247,Scoring!$B$2,"m")))</f>
        <v/>
      </c>
      <c r="S247" s="9">
        <f>IF(A247="","",IF(L247="Y","None",IF(AND(E247&lt;&gt;"",J247="Y"),"Text",IF(AND(D247&lt;&gt;"",I247&lt;&gt;"Y"),"Email",IF(AND(E247&lt;&gt;"",K247="N"),"Call","None")))))</f>
        <v/>
      </c>
      <c r="T247" s="9">
        <f>IF(A247="","",IF(S247="None","Suppressed",IF(AND(H247&lt;&gt;"",R247&lt;Scoring!$B$16),"Recently active",IF(F247="past-client","Past client",IF(F247="sphere","Sphere",IF(F247="lead","Dormant lead","Needs review"))))))</f>
        <v/>
      </c>
      <c r="U247" s="9">
        <f>IF(A247="","",IF(OR(T247="Suppressed",T247="Recently active"),0,IF(F247="past-client",Scoring!$B$3,IF(F247="sphere",Scoring!$B$4,IF(F247="lead",Scoring!$B$5,0)))+MAX(1,MIN(3,N(G247)))*Scoring!$B$6+IF(H247="",Scoring!$B$10,IF(R247&lt;24,Scoring!$B$7,IF(R247&lt;60,Scoring!$B$8,Scoring!$B$9)))+IF(M247="Y",Scoring!$B$11,0)+IF(N(N247)&gt;=7,Scoring!$B$12,IF(N(N247)&gt;=4,Scoring!$B$13,0))))</f>
        <v/>
      </c>
      <c r="V247" s="9">
        <f>IF(A247="","",IF(OR(T247="Suppressed",T247="Recently active"),"-",IF(U247&gt;=Scoring!$B$14,"A",IF(U247&gt;=Scoring!$B$15,"B","C"))))</f>
        <v/>
      </c>
      <c r="W247" s="9">
        <f>IF(OR(A247="",V247="-"),"",COUNTIFS($V$2:$V$1001,"&lt;&gt;-",$U$2:$U$1001,"&gt;"&amp;U247)+1)</f>
        <v/>
      </c>
    </row>
    <row r="248">
      <c r="H248" s="8" t="n"/>
      <c r="R248" s="9">
        <f>IF(A248="","",IF(H248="","never",DATEDIF(H248,Scoring!$B$2,"m")))</f>
        <v/>
      </c>
      <c r="S248" s="9">
        <f>IF(A248="","",IF(L248="Y","None",IF(AND(E248&lt;&gt;"",J248="Y"),"Text",IF(AND(D248&lt;&gt;"",I248&lt;&gt;"Y"),"Email",IF(AND(E248&lt;&gt;"",K248="N"),"Call","None")))))</f>
        <v/>
      </c>
      <c r="T248" s="9">
        <f>IF(A248="","",IF(S248="None","Suppressed",IF(AND(H248&lt;&gt;"",R248&lt;Scoring!$B$16),"Recently active",IF(F248="past-client","Past client",IF(F248="sphere","Sphere",IF(F248="lead","Dormant lead","Needs review"))))))</f>
        <v/>
      </c>
      <c r="U248" s="9">
        <f>IF(A248="","",IF(OR(T248="Suppressed",T248="Recently active"),0,IF(F248="past-client",Scoring!$B$3,IF(F248="sphere",Scoring!$B$4,IF(F248="lead",Scoring!$B$5,0)))+MAX(1,MIN(3,N(G248)))*Scoring!$B$6+IF(H248="",Scoring!$B$10,IF(R248&lt;24,Scoring!$B$7,IF(R248&lt;60,Scoring!$B$8,Scoring!$B$9)))+IF(M248="Y",Scoring!$B$11,0)+IF(N(N248)&gt;=7,Scoring!$B$12,IF(N(N248)&gt;=4,Scoring!$B$13,0))))</f>
        <v/>
      </c>
      <c r="V248" s="9">
        <f>IF(A248="","",IF(OR(T248="Suppressed",T248="Recently active"),"-",IF(U248&gt;=Scoring!$B$14,"A",IF(U248&gt;=Scoring!$B$15,"B","C"))))</f>
        <v/>
      </c>
      <c r="W248" s="9">
        <f>IF(OR(A248="",V248="-"),"",COUNTIFS($V$2:$V$1001,"&lt;&gt;-",$U$2:$U$1001,"&gt;"&amp;U248)+1)</f>
        <v/>
      </c>
    </row>
    <row r="249">
      <c r="H249" s="8" t="n"/>
      <c r="R249" s="9">
        <f>IF(A249="","",IF(H249="","never",DATEDIF(H249,Scoring!$B$2,"m")))</f>
        <v/>
      </c>
      <c r="S249" s="9">
        <f>IF(A249="","",IF(L249="Y","None",IF(AND(E249&lt;&gt;"",J249="Y"),"Text",IF(AND(D249&lt;&gt;"",I249&lt;&gt;"Y"),"Email",IF(AND(E249&lt;&gt;"",K249="N"),"Call","None")))))</f>
        <v/>
      </c>
      <c r="T249" s="9">
        <f>IF(A249="","",IF(S249="None","Suppressed",IF(AND(H249&lt;&gt;"",R249&lt;Scoring!$B$16),"Recently active",IF(F249="past-client","Past client",IF(F249="sphere","Sphere",IF(F249="lead","Dormant lead","Needs review"))))))</f>
        <v/>
      </c>
      <c r="U249" s="9">
        <f>IF(A249="","",IF(OR(T249="Suppressed",T249="Recently active"),0,IF(F249="past-client",Scoring!$B$3,IF(F249="sphere",Scoring!$B$4,IF(F249="lead",Scoring!$B$5,0)))+MAX(1,MIN(3,N(G249)))*Scoring!$B$6+IF(H249="",Scoring!$B$10,IF(R249&lt;24,Scoring!$B$7,IF(R249&lt;60,Scoring!$B$8,Scoring!$B$9)))+IF(M249="Y",Scoring!$B$11,0)+IF(N(N249)&gt;=7,Scoring!$B$12,IF(N(N249)&gt;=4,Scoring!$B$13,0))))</f>
        <v/>
      </c>
      <c r="V249" s="9">
        <f>IF(A249="","",IF(OR(T249="Suppressed",T249="Recently active"),"-",IF(U249&gt;=Scoring!$B$14,"A",IF(U249&gt;=Scoring!$B$15,"B","C"))))</f>
        <v/>
      </c>
      <c r="W249" s="9">
        <f>IF(OR(A249="",V249="-"),"",COUNTIFS($V$2:$V$1001,"&lt;&gt;-",$U$2:$U$1001,"&gt;"&amp;U249)+1)</f>
        <v/>
      </c>
    </row>
    <row r="250">
      <c r="H250" s="8" t="n"/>
      <c r="R250" s="9">
        <f>IF(A250="","",IF(H250="","never",DATEDIF(H250,Scoring!$B$2,"m")))</f>
        <v/>
      </c>
      <c r="S250" s="9">
        <f>IF(A250="","",IF(L250="Y","None",IF(AND(E250&lt;&gt;"",J250="Y"),"Text",IF(AND(D250&lt;&gt;"",I250&lt;&gt;"Y"),"Email",IF(AND(E250&lt;&gt;"",K250="N"),"Call","None")))))</f>
        <v/>
      </c>
      <c r="T250" s="9">
        <f>IF(A250="","",IF(S250="None","Suppressed",IF(AND(H250&lt;&gt;"",R250&lt;Scoring!$B$16),"Recently active",IF(F250="past-client","Past client",IF(F250="sphere","Sphere",IF(F250="lead","Dormant lead","Needs review"))))))</f>
        <v/>
      </c>
      <c r="U250" s="9">
        <f>IF(A250="","",IF(OR(T250="Suppressed",T250="Recently active"),0,IF(F250="past-client",Scoring!$B$3,IF(F250="sphere",Scoring!$B$4,IF(F250="lead",Scoring!$B$5,0)))+MAX(1,MIN(3,N(G250)))*Scoring!$B$6+IF(H250="",Scoring!$B$10,IF(R250&lt;24,Scoring!$B$7,IF(R250&lt;60,Scoring!$B$8,Scoring!$B$9)))+IF(M250="Y",Scoring!$B$11,0)+IF(N(N250)&gt;=7,Scoring!$B$12,IF(N(N250)&gt;=4,Scoring!$B$13,0))))</f>
        <v/>
      </c>
      <c r="V250" s="9">
        <f>IF(A250="","",IF(OR(T250="Suppressed",T250="Recently active"),"-",IF(U250&gt;=Scoring!$B$14,"A",IF(U250&gt;=Scoring!$B$15,"B","C"))))</f>
        <v/>
      </c>
      <c r="W250" s="9">
        <f>IF(OR(A250="",V250="-"),"",COUNTIFS($V$2:$V$1001,"&lt;&gt;-",$U$2:$U$1001,"&gt;"&amp;U250)+1)</f>
        <v/>
      </c>
    </row>
    <row r="251">
      <c r="H251" s="8" t="n"/>
      <c r="R251" s="9">
        <f>IF(A251="","",IF(H251="","never",DATEDIF(H251,Scoring!$B$2,"m")))</f>
        <v/>
      </c>
      <c r="S251" s="9">
        <f>IF(A251="","",IF(L251="Y","None",IF(AND(E251&lt;&gt;"",J251="Y"),"Text",IF(AND(D251&lt;&gt;"",I251&lt;&gt;"Y"),"Email",IF(AND(E251&lt;&gt;"",K251="N"),"Call","None")))))</f>
        <v/>
      </c>
      <c r="T251" s="9">
        <f>IF(A251="","",IF(S251="None","Suppressed",IF(AND(H251&lt;&gt;"",R251&lt;Scoring!$B$16),"Recently active",IF(F251="past-client","Past client",IF(F251="sphere","Sphere",IF(F251="lead","Dormant lead","Needs review"))))))</f>
        <v/>
      </c>
      <c r="U251" s="9">
        <f>IF(A251="","",IF(OR(T251="Suppressed",T251="Recently active"),0,IF(F251="past-client",Scoring!$B$3,IF(F251="sphere",Scoring!$B$4,IF(F251="lead",Scoring!$B$5,0)))+MAX(1,MIN(3,N(G251)))*Scoring!$B$6+IF(H251="",Scoring!$B$10,IF(R251&lt;24,Scoring!$B$7,IF(R251&lt;60,Scoring!$B$8,Scoring!$B$9)))+IF(M251="Y",Scoring!$B$11,0)+IF(N(N251)&gt;=7,Scoring!$B$12,IF(N(N251)&gt;=4,Scoring!$B$13,0))))</f>
        <v/>
      </c>
      <c r="V251" s="9">
        <f>IF(A251="","",IF(OR(T251="Suppressed",T251="Recently active"),"-",IF(U251&gt;=Scoring!$B$14,"A",IF(U251&gt;=Scoring!$B$15,"B","C"))))</f>
        <v/>
      </c>
      <c r="W251" s="9">
        <f>IF(OR(A251="",V251="-"),"",COUNTIFS($V$2:$V$1001,"&lt;&gt;-",$U$2:$U$1001,"&gt;"&amp;U251)+1)</f>
        <v/>
      </c>
    </row>
    <row r="252">
      <c r="H252" s="8" t="n"/>
      <c r="R252" s="9">
        <f>IF(A252="","",IF(H252="","never",DATEDIF(H252,Scoring!$B$2,"m")))</f>
        <v/>
      </c>
      <c r="S252" s="9">
        <f>IF(A252="","",IF(L252="Y","None",IF(AND(E252&lt;&gt;"",J252="Y"),"Text",IF(AND(D252&lt;&gt;"",I252&lt;&gt;"Y"),"Email",IF(AND(E252&lt;&gt;"",K252="N"),"Call","None")))))</f>
        <v/>
      </c>
      <c r="T252" s="9">
        <f>IF(A252="","",IF(S252="None","Suppressed",IF(AND(H252&lt;&gt;"",R252&lt;Scoring!$B$16),"Recently active",IF(F252="past-client","Past client",IF(F252="sphere","Sphere",IF(F252="lead","Dormant lead","Needs review"))))))</f>
        <v/>
      </c>
      <c r="U252" s="9">
        <f>IF(A252="","",IF(OR(T252="Suppressed",T252="Recently active"),0,IF(F252="past-client",Scoring!$B$3,IF(F252="sphere",Scoring!$B$4,IF(F252="lead",Scoring!$B$5,0)))+MAX(1,MIN(3,N(G252)))*Scoring!$B$6+IF(H252="",Scoring!$B$10,IF(R252&lt;24,Scoring!$B$7,IF(R252&lt;60,Scoring!$B$8,Scoring!$B$9)))+IF(M252="Y",Scoring!$B$11,0)+IF(N(N252)&gt;=7,Scoring!$B$12,IF(N(N252)&gt;=4,Scoring!$B$13,0))))</f>
        <v/>
      </c>
      <c r="V252" s="9">
        <f>IF(A252="","",IF(OR(T252="Suppressed",T252="Recently active"),"-",IF(U252&gt;=Scoring!$B$14,"A",IF(U252&gt;=Scoring!$B$15,"B","C"))))</f>
        <v/>
      </c>
      <c r="W252" s="9">
        <f>IF(OR(A252="",V252="-"),"",COUNTIFS($V$2:$V$1001,"&lt;&gt;-",$U$2:$U$1001,"&gt;"&amp;U252)+1)</f>
        <v/>
      </c>
    </row>
    <row r="253">
      <c r="H253" s="8" t="n"/>
      <c r="R253" s="9">
        <f>IF(A253="","",IF(H253="","never",DATEDIF(H253,Scoring!$B$2,"m")))</f>
        <v/>
      </c>
      <c r="S253" s="9">
        <f>IF(A253="","",IF(L253="Y","None",IF(AND(E253&lt;&gt;"",J253="Y"),"Text",IF(AND(D253&lt;&gt;"",I253&lt;&gt;"Y"),"Email",IF(AND(E253&lt;&gt;"",K253="N"),"Call","None")))))</f>
        <v/>
      </c>
      <c r="T253" s="9">
        <f>IF(A253="","",IF(S253="None","Suppressed",IF(AND(H253&lt;&gt;"",R253&lt;Scoring!$B$16),"Recently active",IF(F253="past-client","Past client",IF(F253="sphere","Sphere",IF(F253="lead","Dormant lead","Needs review"))))))</f>
        <v/>
      </c>
      <c r="U253" s="9">
        <f>IF(A253="","",IF(OR(T253="Suppressed",T253="Recently active"),0,IF(F253="past-client",Scoring!$B$3,IF(F253="sphere",Scoring!$B$4,IF(F253="lead",Scoring!$B$5,0)))+MAX(1,MIN(3,N(G253)))*Scoring!$B$6+IF(H253="",Scoring!$B$10,IF(R253&lt;24,Scoring!$B$7,IF(R253&lt;60,Scoring!$B$8,Scoring!$B$9)))+IF(M253="Y",Scoring!$B$11,0)+IF(N(N253)&gt;=7,Scoring!$B$12,IF(N(N253)&gt;=4,Scoring!$B$13,0))))</f>
        <v/>
      </c>
      <c r="V253" s="9">
        <f>IF(A253="","",IF(OR(T253="Suppressed",T253="Recently active"),"-",IF(U253&gt;=Scoring!$B$14,"A",IF(U253&gt;=Scoring!$B$15,"B","C"))))</f>
        <v/>
      </c>
      <c r="W253" s="9">
        <f>IF(OR(A253="",V253="-"),"",COUNTIFS($V$2:$V$1001,"&lt;&gt;-",$U$2:$U$1001,"&gt;"&amp;U253)+1)</f>
        <v/>
      </c>
    </row>
    <row r="254">
      <c r="H254" s="8" t="n"/>
      <c r="R254" s="9">
        <f>IF(A254="","",IF(H254="","never",DATEDIF(H254,Scoring!$B$2,"m")))</f>
        <v/>
      </c>
      <c r="S254" s="9">
        <f>IF(A254="","",IF(L254="Y","None",IF(AND(E254&lt;&gt;"",J254="Y"),"Text",IF(AND(D254&lt;&gt;"",I254&lt;&gt;"Y"),"Email",IF(AND(E254&lt;&gt;"",K254="N"),"Call","None")))))</f>
        <v/>
      </c>
      <c r="T254" s="9">
        <f>IF(A254="","",IF(S254="None","Suppressed",IF(AND(H254&lt;&gt;"",R254&lt;Scoring!$B$16),"Recently active",IF(F254="past-client","Past client",IF(F254="sphere","Sphere",IF(F254="lead","Dormant lead","Needs review"))))))</f>
        <v/>
      </c>
      <c r="U254" s="9">
        <f>IF(A254="","",IF(OR(T254="Suppressed",T254="Recently active"),0,IF(F254="past-client",Scoring!$B$3,IF(F254="sphere",Scoring!$B$4,IF(F254="lead",Scoring!$B$5,0)))+MAX(1,MIN(3,N(G254)))*Scoring!$B$6+IF(H254="",Scoring!$B$10,IF(R254&lt;24,Scoring!$B$7,IF(R254&lt;60,Scoring!$B$8,Scoring!$B$9)))+IF(M254="Y",Scoring!$B$11,0)+IF(N(N254)&gt;=7,Scoring!$B$12,IF(N(N254)&gt;=4,Scoring!$B$13,0))))</f>
        <v/>
      </c>
      <c r="V254" s="9">
        <f>IF(A254="","",IF(OR(T254="Suppressed",T254="Recently active"),"-",IF(U254&gt;=Scoring!$B$14,"A",IF(U254&gt;=Scoring!$B$15,"B","C"))))</f>
        <v/>
      </c>
      <c r="W254" s="9">
        <f>IF(OR(A254="",V254="-"),"",COUNTIFS($V$2:$V$1001,"&lt;&gt;-",$U$2:$U$1001,"&gt;"&amp;U254)+1)</f>
        <v/>
      </c>
    </row>
    <row r="255">
      <c r="H255" s="8" t="n"/>
      <c r="R255" s="9">
        <f>IF(A255="","",IF(H255="","never",DATEDIF(H255,Scoring!$B$2,"m")))</f>
        <v/>
      </c>
      <c r="S255" s="9">
        <f>IF(A255="","",IF(L255="Y","None",IF(AND(E255&lt;&gt;"",J255="Y"),"Text",IF(AND(D255&lt;&gt;"",I255&lt;&gt;"Y"),"Email",IF(AND(E255&lt;&gt;"",K255="N"),"Call","None")))))</f>
        <v/>
      </c>
      <c r="T255" s="9">
        <f>IF(A255="","",IF(S255="None","Suppressed",IF(AND(H255&lt;&gt;"",R255&lt;Scoring!$B$16),"Recently active",IF(F255="past-client","Past client",IF(F255="sphere","Sphere",IF(F255="lead","Dormant lead","Needs review"))))))</f>
        <v/>
      </c>
      <c r="U255" s="9">
        <f>IF(A255="","",IF(OR(T255="Suppressed",T255="Recently active"),0,IF(F255="past-client",Scoring!$B$3,IF(F255="sphere",Scoring!$B$4,IF(F255="lead",Scoring!$B$5,0)))+MAX(1,MIN(3,N(G255)))*Scoring!$B$6+IF(H255="",Scoring!$B$10,IF(R255&lt;24,Scoring!$B$7,IF(R255&lt;60,Scoring!$B$8,Scoring!$B$9)))+IF(M255="Y",Scoring!$B$11,0)+IF(N(N255)&gt;=7,Scoring!$B$12,IF(N(N255)&gt;=4,Scoring!$B$13,0))))</f>
        <v/>
      </c>
      <c r="V255" s="9">
        <f>IF(A255="","",IF(OR(T255="Suppressed",T255="Recently active"),"-",IF(U255&gt;=Scoring!$B$14,"A",IF(U255&gt;=Scoring!$B$15,"B","C"))))</f>
        <v/>
      </c>
      <c r="W255" s="9">
        <f>IF(OR(A255="",V255="-"),"",COUNTIFS($V$2:$V$1001,"&lt;&gt;-",$U$2:$U$1001,"&gt;"&amp;U255)+1)</f>
        <v/>
      </c>
    </row>
    <row r="256">
      <c r="H256" s="8" t="n"/>
      <c r="R256" s="9">
        <f>IF(A256="","",IF(H256="","never",DATEDIF(H256,Scoring!$B$2,"m")))</f>
        <v/>
      </c>
      <c r="S256" s="9">
        <f>IF(A256="","",IF(L256="Y","None",IF(AND(E256&lt;&gt;"",J256="Y"),"Text",IF(AND(D256&lt;&gt;"",I256&lt;&gt;"Y"),"Email",IF(AND(E256&lt;&gt;"",K256="N"),"Call","None")))))</f>
        <v/>
      </c>
      <c r="T256" s="9">
        <f>IF(A256="","",IF(S256="None","Suppressed",IF(AND(H256&lt;&gt;"",R256&lt;Scoring!$B$16),"Recently active",IF(F256="past-client","Past client",IF(F256="sphere","Sphere",IF(F256="lead","Dormant lead","Needs review"))))))</f>
        <v/>
      </c>
      <c r="U256" s="9">
        <f>IF(A256="","",IF(OR(T256="Suppressed",T256="Recently active"),0,IF(F256="past-client",Scoring!$B$3,IF(F256="sphere",Scoring!$B$4,IF(F256="lead",Scoring!$B$5,0)))+MAX(1,MIN(3,N(G256)))*Scoring!$B$6+IF(H256="",Scoring!$B$10,IF(R256&lt;24,Scoring!$B$7,IF(R256&lt;60,Scoring!$B$8,Scoring!$B$9)))+IF(M256="Y",Scoring!$B$11,0)+IF(N(N256)&gt;=7,Scoring!$B$12,IF(N(N256)&gt;=4,Scoring!$B$13,0))))</f>
        <v/>
      </c>
      <c r="V256" s="9">
        <f>IF(A256="","",IF(OR(T256="Suppressed",T256="Recently active"),"-",IF(U256&gt;=Scoring!$B$14,"A",IF(U256&gt;=Scoring!$B$15,"B","C"))))</f>
        <v/>
      </c>
      <c r="W256" s="9">
        <f>IF(OR(A256="",V256="-"),"",COUNTIFS($V$2:$V$1001,"&lt;&gt;-",$U$2:$U$1001,"&gt;"&amp;U256)+1)</f>
        <v/>
      </c>
    </row>
    <row r="257">
      <c r="H257" s="8" t="n"/>
      <c r="R257" s="9">
        <f>IF(A257="","",IF(H257="","never",DATEDIF(H257,Scoring!$B$2,"m")))</f>
        <v/>
      </c>
      <c r="S257" s="9">
        <f>IF(A257="","",IF(L257="Y","None",IF(AND(E257&lt;&gt;"",J257="Y"),"Text",IF(AND(D257&lt;&gt;"",I257&lt;&gt;"Y"),"Email",IF(AND(E257&lt;&gt;"",K257="N"),"Call","None")))))</f>
        <v/>
      </c>
      <c r="T257" s="9">
        <f>IF(A257="","",IF(S257="None","Suppressed",IF(AND(H257&lt;&gt;"",R257&lt;Scoring!$B$16),"Recently active",IF(F257="past-client","Past client",IF(F257="sphere","Sphere",IF(F257="lead","Dormant lead","Needs review"))))))</f>
        <v/>
      </c>
      <c r="U257" s="9">
        <f>IF(A257="","",IF(OR(T257="Suppressed",T257="Recently active"),0,IF(F257="past-client",Scoring!$B$3,IF(F257="sphere",Scoring!$B$4,IF(F257="lead",Scoring!$B$5,0)))+MAX(1,MIN(3,N(G257)))*Scoring!$B$6+IF(H257="",Scoring!$B$10,IF(R257&lt;24,Scoring!$B$7,IF(R257&lt;60,Scoring!$B$8,Scoring!$B$9)))+IF(M257="Y",Scoring!$B$11,0)+IF(N(N257)&gt;=7,Scoring!$B$12,IF(N(N257)&gt;=4,Scoring!$B$13,0))))</f>
        <v/>
      </c>
      <c r="V257" s="9">
        <f>IF(A257="","",IF(OR(T257="Suppressed",T257="Recently active"),"-",IF(U257&gt;=Scoring!$B$14,"A",IF(U257&gt;=Scoring!$B$15,"B","C"))))</f>
        <v/>
      </c>
      <c r="W257" s="9">
        <f>IF(OR(A257="",V257="-"),"",COUNTIFS($V$2:$V$1001,"&lt;&gt;-",$U$2:$U$1001,"&gt;"&amp;U257)+1)</f>
        <v/>
      </c>
    </row>
    <row r="258">
      <c r="H258" s="8" t="n"/>
      <c r="R258" s="9">
        <f>IF(A258="","",IF(H258="","never",DATEDIF(H258,Scoring!$B$2,"m")))</f>
        <v/>
      </c>
      <c r="S258" s="9">
        <f>IF(A258="","",IF(L258="Y","None",IF(AND(E258&lt;&gt;"",J258="Y"),"Text",IF(AND(D258&lt;&gt;"",I258&lt;&gt;"Y"),"Email",IF(AND(E258&lt;&gt;"",K258="N"),"Call","None")))))</f>
        <v/>
      </c>
      <c r="T258" s="9">
        <f>IF(A258="","",IF(S258="None","Suppressed",IF(AND(H258&lt;&gt;"",R258&lt;Scoring!$B$16),"Recently active",IF(F258="past-client","Past client",IF(F258="sphere","Sphere",IF(F258="lead","Dormant lead","Needs review"))))))</f>
        <v/>
      </c>
      <c r="U258" s="9">
        <f>IF(A258="","",IF(OR(T258="Suppressed",T258="Recently active"),0,IF(F258="past-client",Scoring!$B$3,IF(F258="sphere",Scoring!$B$4,IF(F258="lead",Scoring!$B$5,0)))+MAX(1,MIN(3,N(G258)))*Scoring!$B$6+IF(H258="",Scoring!$B$10,IF(R258&lt;24,Scoring!$B$7,IF(R258&lt;60,Scoring!$B$8,Scoring!$B$9)))+IF(M258="Y",Scoring!$B$11,0)+IF(N(N258)&gt;=7,Scoring!$B$12,IF(N(N258)&gt;=4,Scoring!$B$13,0))))</f>
        <v/>
      </c>
      <c r="V258" s="9">
        <f>IF(A258="","",IF(OR(T258="Suppressed",T258="Recently active"),"-",IF(U258&gt;=Scoring!$B$14,"A",IF(U258&gt;=Scoring!$B$15,"B","C"))))</f>
        <v/>
      </c>
      <c r="W258" s="9">
        <f>IF(OR(A258="",V258="-"),"",COUNTIFS($V$2:$V$1001,"&lt;&gt;-",$U$2:$U$1001,"&gt;"&amp;U258)+1)</f>
        <v/>
      </c>
    </row>
    <row r="259">
      <c r="H259" s="8" t="n"/>
      <c r="R259" s="9">
        <f>IF(A259="","",IF(H259="","never",DATEDIF(H259,Scoring!$B$2,"m")))</f>
        <v/>
      </c>
      <c r="S259" s="9">
        <f>IF(A259="","",IF(L259="Y","None",IF(AND(E259&lt;&gt;"",J259="Y"),"Text",IF(AND(D259&lt;&gt;"",I259&lt;&gt;"Y"),"Email",IF(AND(E259&lt;&gt;"",K259="N"),"Call","None")))))</f>
        <v/>
      </c>
      <c r="T259" s="9">
        <f>IF(A259="","",IF(S259="None","Suppressed",IF(AND(H259&lt;&gt;"",R259&lt;Scoring!$B$16),"Recently active",IF(F259="past-client","Past client",IF(F259="sphere","Sphere",IF(F259="lead","Dormant lead","Needs review"))))))</f>
        <v/>
      </c>
      <c r="U259" s="9">
        <f>IF(A259="","",IF(OR(T259="Suppressed",T259="Recently active"),0,IF(F259="past-client",Scoring!$B$3,IF(F259="sphere",Scoring!$B$4,IF(F259="lead",Scoring!$B$5,0)))+MAX(1,MIN(3,N(G259)))*Scoring!$B$6+IF(H259="",Scoring!$B$10,IF(R259&lt;24,Scoring!$B$7,IF(R259&lt;60,Scoring!$B$8,Scoring!$B$9)))+IF(M259="Y",Scoring!$B$11,0)+IF(N(N259)&gt;=7,Scoring!$B$12,IF(N(N259)&gt;=4,Scoring!$B$13,0))))</f>
        <v/>
      </c>
      <c r="V259" s="9">
        <f>IF(A259="","",IF(OR(T259="Suppressed",T259="Recently active"),"-",IF(U259&gt;=Scoring!$B$14,"A",IF(U259&gt;=Scoring!$B$15,"B","C"))))</f>
        <v/>
      </c>
      <c r="W259" s="9">
        <f>IF(OR(A259="",V259="-"),"",COUNTIFS($V$2:$V$1001,"&lt;&gt;-",$U$2:$U$1001,"&gt;"&amp;U259)+1)</f>
        <v/>
      </c>
    </row>
    <row r="260">
      <c r="H260" s="8" t="n"/>
      <c r="R260" s="9">
        <f>IF(A260="","",IF(H260="","never",DATEDIF(H260,Scoring!$B$2,"m")))</f>
        <v/>
      </c>
      <c r="S260" s="9">
        <f>IF(A260="","",IF(L260="Y","None",IF(AND(E260&lt;&gt;"",J260="Y"),"Text",IF(AND(D260&lt;&gt;"",I260&lt;&gt;"Y"),"Email",IF(AND(E260&lt;&gt;"",K260="N"),"Call","None")))))</f>
        <v/>
      </c>
      <c r="T260" s="9">
        <f>IF(A260="","",IF(S260="None","Suppressed",IF(AND(H260&lt;&gt;"",R260&lt;Scoring!$B$16),"Recently active",IF(F260="past-client","Past client",IF(F260="sphere","Sphere",IF(F260="lead","Dormant lead","Needs review"))))))</f>
        <v/>
      </c>
      <c r="U260" s="9">
        <f>IF(A260="","",IF(OR(T260="Suppressed",T260="Recently active"),0,IF(F260="past-client",Scoring!$B$3,IF(F260="sphere",Scoring!$B$4,IF(F260="lead",Scoring!$B$5,0)))+MAX(1,MIN(3,N(G260)))*Scoring!$B$6+IF(H260="",Scoring!$B$10,IF(R260&lt;24,Scoring!$B$7,IF(R260&lt;60,Scoring!$B$8,Scoring!$B$9)))+IF(M260="Y",Scoring!$B$11,0)+IF(N(N260)&gt;=7,Scoring!$B$12,IF(N(N260)&gt;=4,Scoring!$B$13,0))))</f>
        <v/>
      </c>
      <c r="V260" s="9">
        <f>IF(A260="","",IF(OR(T260="Suppressed",T260="Recently active"),"-",IF(U260&gt;=Scoring!$B$14,"A",IF(U260&gt;=Scoring!$B$15,"B","C"))))</f>
        <v/>
      </c>
      <c r="W260" s="9">
        <f>IF(OR(A260="",V260="-"),"",COUNTIFS($V$2:$V$1001,"&lt;&gt;-",$U$2:$U$1001,"&gt;"&amp;U260)+1)</f>
        <v/>
      </c>
    </row>
    <row r="261">
      <c r="H261" s="8" t="n"/>
      <c r="R261" s="9">
        <f>IF(A261="","",IF(H261="","never",DATEDIF(H261,Scoring!$B$2,"m")))</f>
        <v/>
      </c>
      <c r="S261" s="9">
        <f>IF(A261="","",IF(L261="Y","None",IF(AND(E261&lt;&gt;"",J261="Y"),"Text",IF(AND(D261&lt;&gt;"",I261&lt;&gt;"Y"),"Email",IF(AND(E261&lt;&gt;"",K261="N"),"Call","None")))))</f>
        <v/>
      </c>
      <c r="T261" s="9">
        <f>IF(A261="","",IF(S261="None","Suppressed",IF(AND(H261&lt;&gt;"",R261&lt;Scoring!$B$16),"Recently active",IF(F261="past-client","Past client",IF(F261="sphere","Sphere",IF(F261="lead","Dormant lead","Needs review"))))))</f>
        <v/>
      </c>
      <c r="U261" s="9">
        <f>IF(A261="","",IF(OR(T261="Suppressed",T261="Recently active"),0,IF(F261="past-client",Scoring!$B$3,IF(F261="sphere",Scoring!$B$4,IF(F261="lead",Scoring!$B$5,0)))+MAX(1,MIN(3,N(G261)))*Scoring!$B$6+IF(H261="",Scoring!$B$10,IF(R261&lt;24,Scoring!$B$7,IF(R261&lt;60,Scoring!$B$8,Scoring!$B$9)))+IF(M261="Y",Scoring!$B$11,0)+IF(N(N261)&gt;=7,Scoring!$B$12,IF(N(N261)&gt;=4,Scoring!$B$13,0))))</f>
        <v/>
      </c>
      <c r="V261" s="9">
        <f>IF(A261="","",IF(OR(T261="Suppressed",T261="Recently active"),"-",IF(U261&gt;=Scoring!$B$14,"A",IF(U261&gt;=Scoring!$B$15,"B","C"))))</f>
        <v/>
      </c>
      <c r="W261" s="9">
        <f>IF(OR(A261="",V261="-"),"",COUNTIFS($V$2:$V$1001,"&lt;&gt;-",$U$2:$U$1001,"&gt;"&amp;U261)+1)</f>
        <v/>
      </c>
    </row>
    <row r="262">
      <c r="H262" s="8" t="n"/>
      <c r="R262" s="9">
        <f>IF(A262="","",IF(H262="","never",DATEDIF(H262,Scoring!$B$2,"m")))</f>
        <v/>
      </c>
      <c r="S262" s="9">
        <f>IF(A262="","",IF(L262="Y","None",IF(AND(E262&lt;&gt;"",J262="Y"),"Text",IF(AND(D262&lt;&gt;"",I262&lt;&gt;"Y"),"Email",IF(AND(E262&lt;&gt;"",K262="N"),"Call","None")))))</f>
        <v/>
      </c>
      <c r="T262" s="9">
        <f>IF(A262="","",IF(S262="None","Suppressed",IF(AND(H262&lt;&gt;"",R262&lt;Scoring!$B$16),"Recently active",IF(F262="past-client","Past client",IF(F262="sphere","Sphere",IF(F262="lead","Dormant lead","Needs review"))))))</f>
        <v/>
      </c>
      <c r="U262" s="9">
        <f>IF(A262="","",IF(OR(T262="Suppressed",T262="Recently active"),0,IF(F262="past-client",Scoring!$B$3,IF(F262="sphere",Scoring!$B$4,IF(F262="lead",Scoring!$B$5,0)))+MAX(1,MIN(3,N(G262)))*Scoring!$B$6+IF(H262="",Scoring!$B$10,IF(R262&lt;24,Scoring!$B$7,IF(R262&lt;60,Scoring!$B$8,Scoring!$B$9)))+IF(M262="Y",Scoring!$B$11,0)+IF(N(N262)&gt;=7,Scoring!$B$12,IF(N(N262)&gt;=4,Scoring!$B$13,0))))</f>
        <v/>
      </c>
      <c r="V262" s="9">
        <f>IF(A262="","",IF(OR(T262="Suppressed",T262="Recently active"),"-",IF(U262&gt;=Scoring!$B$14,"A",IF(U262&gt;=Scoring!$B$15,"B","C"))))</f>
        <v/>
      </c>
      <c r="W262" s="9">
        <f>IF(OR(A262="",V262="-"),"",COUNTIFS($V$2:$V$1001,"&lt;&gt;-",$U$2:$U$1001,"&gt;"&amp;U262)+1)</f>
        <v/>
      </c>
    </row>
    <row r="263">
      <c r="H263" s="8" t="n"/>
      <c r="R263" s="9">
        <f>IF(A263="","",IF(H263="","never",DATEDIF(H263,Scoring!$B$2,"m")))</f>
        <v/>
      </c>
      <c r="S263" s="9">
        <f>IF(A263="","",IF(L263="Y","None",IF(AND(E263&lt;&gt;"",J263="Y"),"Text",IF(AND(D263&lt;&gt;"",I263&lt;&gt;"Y"),"Email",IF(AND(E263&lt;&gt;"",K263="N"),"Call","None")))))</f>
        <v/>
      </c>
      <c r="T263" s="9">
        <f>IF(A263="","",IF(S263="None","Suppressed",IF(AND(H263&lt;&gt;"",R263&lt;Scoring!$B$16),"Recently active",IF(F263="past-client","Past client",IF(F263="sphere","Sphere",IF(F263="lead","Dormant lead","Needs review"))))))</f>
        <v/>
      </c>
      <c r="U263" s="9">
        <f>IF(A263="","",IF(OR(T263="Suppressed",T263="Recently active"),0,IF(F263="past-client",Scoring!$B$3,IF(F263="sphere",Scoring!$B$4,IF(F263="lead",Scoring!$B$5,0)))+MAX(1,MIN(3,N(G263)))*Scoring!$B$6+IF(H263="",Scoring!$B$10,IF(R263&lt;24,Scoring!$B$7,IF(R263&lt;60,Scoring!$B$8,Scoring!$B$9)))+IF(M263="Y",Scoring!$B$11,0)+IF(N(N263)&gt;=7,Scoring!$B$12,IF(N(N263)&gt;=4,Scoring!$B$13,0))))</f>
        <v/>
      </c>
      <c r="V263" s="9">
        <f>IF(A263="","",IF(OR(T263="Suppressed",T263="Recently active"),"-",IF(U263&gt;=Scoring!$B$14,"A",IF(U263&gt;=Scoring!$B$15,"B","C"))))</f>
        <v/>
      </c>
      <c r="W263" s="9">
        <f>IF(OR(A263="",V263="-"),"",COUNTIFS($V$2:$V$1001,"&lt;&gt;-",$U$2:$U$1001,"&gt;"&amp;U263)+1)</f>
        <v/>
      </c>
    </row>
    <row r="264">
      <c r="H264" s="8" t="n"/>
      <c r="R264" s="9">
        <f>IF(A264="","",IF(H264="","never",DATEDIF(H264,Scoring!$B$2,"m")))</f>
        <v/>
      </c>
      <c r="S264" s="9">
        <f>IF(A264="","",IF(L264="Y","None",IF(AND(E264&lt;&gt;"",J264="Y"),"Text",IF(AND(D264&lt;&gt;"",I264&lt;&gt;"Y"),"Email",IF(AND(E264&lt;&gt;"",K264="N"),"Call","None")))))</f>
        <v/>
      </c>
      <c r="T264" s="9">
        <f>IF(A264="","",IF(S264="None","Suppressed",IF(AND(H264&lt;&gt;"",R264&lt;Scoring!$B$16),"Recently active",IF(F264="past-client","Past client",IF(F264="sphere","Sphere",IF(F264="lead","Dormant lead","Needs review"))))))</f>
        <v/>
      </c>
      <c r="U264" s="9">
        <f>IF(A264="","",IF(OR(T264="Suppressed",T264="Recently active"),0,IF(F264="past-client",Scoring!$B$3,IF(F264="sphere",Scoring!$B$4,IF(F264="lead",Scoring!$B$5,0)))+MAX(1,MIN(3,N(G264)))*Scoring!$B$6+IF(H264="",Scoring!$B$10,IF(R264&lt;24,Scoring!$B$7,IF(R264&lt;60,Scoring!$B$8,Scoring!$B$9)))+IF(M264="Y",Scoring!$B$11,0)+IF(N(N264)&gt;=7,Scoring!$B$12,IF(N(N264)&gt;=4,Scoring!$B$13,0))))</f>
        <v/>
      </c>
      <c r="V264" s="9">
        <f>IF(A264="","",IF(OR(T264="Suppressed",T264="Recently active"),"-",IF(U264&gt;=Scoring!$B$14,"A",IF(U264&gt;=Scoring!$B$15,"B","C"))))</f>
        <v/>
      </c>
      <c r="W264" s="9">
        <f>IF(OR(A264="",V264="-"),"",COUNTIFS($V$2:$V$1001,"&lt;&gt;-",$U$2:$U$1001,"&gt;"&amp;U264)+1)</f>
        <v/>
      </c>
    </row>
    <row r="265">
      <c r="H265" s="8" t="n"/>
      <c r="R265" s="9">
        <f>IF(A265="","",IF(H265="","never",DATEDIF(H265,Scoring!$B$2,"m")))</f>
        <v/>
      </c>
      <c r="S265" s="9">
        <f>IF(A265="","",IF(L265="Y","None",IF(AND(E265&lt;&gt;"",J265="Y"),"Text",IF(AND(D265&lt;&gt;"",I265&lt;&gt;"Y"),"Email",IF(AND(E265&lt;&gt;"",K265="N"),"Call","None")))))</f>
        <v/>
      </c>
      <c r="T265" s="9">
        <f>IF(A265="","",IF(S265="None","Suppressed",IF(AND(H265&lt;&gt;"",R265&lt;Scoring!$B$16),"Recently active",IF(F265="past-client","Past client",IF(F265="sphere","Sphere",IF(F265="lead","Dormant lead","Needs review"))))))</f>
        <v/>
      </c>
      <c r="U265" s="9">
        <f>IF(A265="","",IF(OR(T265="Suppressed",T265="Recently active"),0,IF(F265="past-client",Scoring!$B$3,IF(F265="sphere",Scoring!$B$4,IF(F265="lead",Scoring!$B$5,0)))+MAX(1,MIN(3,N(G265)))*Scoring!$B$6+IF(H265="",Scoring!$B$10,IF(R265&lt;24,Scoring!$B$7,IF(R265&lt;60,Scoring!$B$8,Scoring!$B$9)))+IF(M265="Y",Scoring!$B$11,0)+IF(N(N265)&gt;=7,Scoring!$B$12,IF(N(N265)&gt;=4,Scoring!$B$13,0))))</f>
        <v/>
      </c>
      <c r="V265" s="9">
        <f>IF(A265="","",IF(OR(T265="Suppressed",T265="Recently active"),"-",IF(U265&gt;=Scoring!$B$14,"A",IF(U265&gt;=Scoring!$B$15,"B","C"))))</f>
        <v/>
      </c>
      <c r="W265" s="9">
        <f>IF(OR(A265="",V265="-"),"",COUNTIFS($V$2:$V$1001,"&lt;&gt;-",$U$2:$U$1001,"&gt;"&amp;U265)+1)</f>
        <v/>
      </c>
    </row>
    <row r="266">
      <c r="H266" s="8" t="n"/>
      <c r="R266" s="9">
        <f>IF(A266="","",IF(H266="","never",DATEDIF(H266,Scoring!$B$2,"m")))</f>
        <v/>
      </c>
      <c r="S266" s="9">
        <f>IF(A266="","",IF(L266="Y","None",IF(AND(E266&lt;&gt;"",J266="Y"),"Text",IF(AND(D266&lt;&gt;"",I266&lt;&gt;"Y"),"Email",IF(AND(E266&lt;&gt;"",K266="N"),"Call","None")))))</f>
        <v/>
      </c>
      <c r="T266" s="9">
        <f>IF(A266="","",IF(S266="None","Suppressed",IF(AND(H266&lt;&gt;"",R266&lt;Scoring!$B$16),"Recently active",IF(F266="past-client","Past client",IF(F266="sphere","Sphere",IF(F266="lead","Dormant lead","Needs review"))))))</f>
        <v/>
      </c>
      <c r="U266" s="9">
        <f>IF(A266="","",IF(OR(T266="Suppressed",T266="Recently active"),0,IF(F266="past-client",Scoring!$B$3,IF(F266="sphere",Scoring!$B$4,IF(F266="lead",Scoring!$B$5,0)))+MAX(1,MIN(3,N(G266)))*Scoring!$B$6+IF(H266="",Scoring!$B$10,IF(R266&lt;24,Scoring!$B$7,IF(R266&lt;60,Scoring!$B$8,Scoring!$B$9)))+IF(M266="Y",Scoring!$B$11,0)+IF(N(N266)&gt;=7,Scoring!$B$12,IF(N(N266)&gt;=4,Scoring!$B$13,0))))</f>
        <v/>
      </c>
      <c r="V266" s="9">
        <f>IF(A266="","",IF(OR(T266="Suppressed",T266="Recently active"),"-",IF(U266&gt;=Scoring!$B$14,"A",IF(U266&gt;=Scoring!$B$15,"B","C"))))</f>
        <v/>
      </c>
      <c r="W266" s="9">
        <f>IF(OR(A266="",V266="-"),"",COUNTIFS($V$2:$V$1001,"&lt;&gt;-",$U$2:$U$1001,"&gt;"&amp;U266)+1)</f>
        <v/>
      </c>
    </row>
    <row r="267">
      <c r="H267" s="8" t="n"/>
      <c r="R267" s="9">
        <f>IF(A267="","",IF(H267="","never",DATEDIF(H267,Scoring!$B$2,"m")))</f>
        <v/>
      </c>
      <c r="S267" s="9">
        <f>IF(A267="","",IF(L267="Y","None",IF(AND(E267&lt;&gt;"",J267="Y"),"Text",IF(AND(D267&lt;&gt;"",I267&lt;&gt;"Y"),"Email",IF(AND(E267&lt;&gt;"",K267="N"),"Call","None")))))</f>
        <v/>
      </c>
      <c r="T267" s="9">
        <f>IF(A267="","",IF(S267="None","Suppressed",IF(AND(H267&lt;&gt;"",R267&lt;Scoring!$B$16),"Recently active",IF(F267="past-client","Past client",IF(F267="sphere","Sphere",IF(F267="lead","Dormant lead","Needs review"))))))</f>
        <v/>
      </c>
      <c r="U267" s="9">
        <f>IF(A267="","",IF(OR(T267="Suppressed",T267="Recently active"),0,IF(F267="past-client",Scoring!$B$3,IF(F267="sphere",Scoring!$B$4,IF(F267="lead",Scoring!$B$5,0)))+MAX(1,MIN(3,N(G267)))*Scoring!$B$6+IF(H267="",Scoring!$B$10,IF(R267&lt;24,Scoring!$B$7,IF(R267&lt;60,Scoring!$B$8,Scoring!$B$9)))+IF(M267="Y",Scoring!$B$11,0)+IF(N(N267)&gt;=7,Scoring!$B$12,IF(N(N267)&gt;=4,Scoring!$B$13,0))))</f>
        <v/>
      </c>
      <c r="V267" s="9">
        <f>IF(A267="","",IF(OR(T267="Suppressed",T267="Recently active"),"-",IF(U267&gt;=Scoring!$B$14,"A",IF(U267&gt;=Scoring!$B$15,"B","C"))))</f>
        <v/>
      </c>
      <c r="W267" s="9">
        <f>IF(OR(A267="",V267="-"),"",COUNTIFS($V$2:$V$1001,"&lt;&gt;-",$U$2:$U$1001,"&gt;"&amp;U267)+1)</f>
        <v/>
      </c>
    </row>
    <row r="268">
      <c r="H268" s="8" t="n"/>
      <c r="R268" s="9">
        <f>IF(A268="","",IF(H268="","never",DATEDIF(H268,Scoring!$B$2,"m")))</f>
        <v/>
      </c>
      <c r="S268" s="9">
        <f>IF(A268="","",IF(L268="Y","None",IF(AND(E268&lt;&gt;"",J268="Y"),"Text",IF(AND(D268&lt;&gt;"",I268&lt;&gt;"Y"),"Email",IF(AND(E268&lt;&gt;"",K268="N"),"Call","None")))))</f>
        <v/>
      </c>
      <c r="T268" s="9">
        <f>IF(A268="","",IF(S268="None","Suppressed",IF(AND(H268&lt;&gt;"",R268&lt;Scoring!$B$16),"Recently active",IF(F268="past-client","Past client",IF(F268="sphere","Sphere",IF(F268="lead","Dormant lead","Needs review"))))))</f>
        <v/>
      </c>
      <c r="U268" s="9">
        <f>IF(A268="","",IF(OR(T268="Suppressed",T268="Recently active"),0,IF(F268="past-client",Scoring!$B$3,IF(F268="sphere",Scoring!$B$4,IF(F268="lead",Scoring!$B$5,0)))+MAX(1,MIN(3,N(G268)))*Scoring!$B$6+IF(H268="",Scoring!$B$10,IF(R268&lt;24,Scoring!$B$7,IF(R268&lt;60,Scoring!$B$8,Scoring!$B$9)))+IF(M268="Y",Scoring!$B$11,0)+IF(N(N268)&gt;=7,Scoring!$B$12,IF(N(N268)&gt;=4,Scoring!$B$13,0))))</f>
        <v/>
      </c>
      <c r="V268" s="9">
        <f>IF(A268="","",IF(OR(T268="Suppressed",T268="Recently active"),"-",IF(U268&gt;=Scoring!$B$14,"A",IF(U268&gt;=Scoring!$B$15,"B","C"))))</f>
        <v/>
      </c>
      <c r="W268" s="9">
        <f>IF(OR(A268="",V268="-"),"",COUNTIFS($V$2:$V$1001,"&lt;&gt;-",$U$2:$U$1001,"&gt;"&amp;U268)+1)</f>
        <v/>
      </c>
    </row>
    <row r="269">
      <c r="H269" s="8" t="n"/>
      <c r="R269" s="9">
        <f>IF(A269="","",IF(H269="","never",DATEDIF(H269,Scoring!$B$2,"m")))</f>
        <v/>
      </c>
      <c r="S269" s="9">
        <f>IF(A269="","",IF(L269="Y","None",IF(AND(E269&lt;&gt;"",J269="Y"),"Text",IF(AND(D269&lt;&gt;"",I269&lt;&gt;"Y"),"Email",IF(AND(E269&lt;&gt;"",K269="N"),"Call","None")))))</f>
        <v/>
      </c>
      <c r="T269" s="9">
        <f>IF(A269="","",IF(S269="None","Suppressed",IF(AND(H269&lt;&gt;"",R269&lt;Scoring!$B$16),"Recently active",IF(F269="past-client","Past client",IF(F269="sphere","Sphere",IF(F269="lead","Dormant lead","Needs review"))))))</f>
        <v/>
      </c>
      <c r="U269" s="9">
        <f>IF(A269="","",IF(OR(T269="Suppressed",T269="Recently active"),0,IF(F269="past-client",Scoring!$B$3,IF(F269="sphere",Scoring!$B$4,IF(F269="lead",Scoring!$B$5,0)))+MAX(1,MIN(3,N(G269)))*Scoring!$B$6+IF(H269="",Scoring!$B$10,IF(R269&lt;24,Scoring!$B$7,IF(R269&lt;60,Scoring!$B$8,Scoring!$B$9)))+IF(M269="Y",Scoring!$B$11,0)+IF(N(N269)&gt;=7,Scoring!$B$12,IF(N(N269)&gt;=4,Scoring!$B$13,0))))</f>
        <v/>
      </c>
      <c r="V269" s="9">
        <f>IF(A269="","",IF(OR(T269="Suppressed",T269="Recently active"),"-",IF(U269&gt;=Scoring!$B$14,"A",IF(U269&gt;=Scoring!$B$15,"B","C"))))</f>
        <v/>
      </c>
      <c r="W269" s="9">
        <f>IF(OR(A269="",V269="-"),"",COUNTIFS($V$2:$V$1001,"&lt;&gt;-",$U$2:$U$1001,"&gt;"&amp;U269)+1)</f>
        <v/>
      </c>
    </row>
    <row r="270">
      <c r="H270" s="8" t="n"/>
      <c r="R270" s="9">
        <f>IF(A270="","",IF(H270="","never",DATEDIF(H270,Scoring!$B$2,"m")))</f>
        <v/>
      </c>
      <c r="S270" s="9">
        <f>IF(A270="","",IF(L270="Y","None",IF(AND(E270&lt;&gt;"",J270="Y"),"Text",IF(AND(D270&lt;&gt;"",I270&lt;&gt;"Y"),"Email",IF(AND(E270&lt;&gt;"",K270="N"),"Call","None")))))</f>
        <v/>
      </c>
      <c r="T270" s="9">
        <f>IF(A270="","",IF(S270="None","Suppressed",IF(AND(H270&lt;&gt;"",R270&lt;Scoring!$B$16),"Recently active",IF(F270="past-client","Past client",IF(F270="sphere","Sphere",IF(F270="lead","Dormant lead","Needs review"))))))</f>
        <v/>
      </c>
      <c r="U270" s="9">
        <f>IF(A270="","",IF(OR(T270="Suppressed",T270="Recently active"),0,IF(F270="past-client",Scoring!$B$3,IF(F270="sphere",Scoring!$B$4,IF(F270="lead",Scoring!$B$5,0)))+MAX(1,MIN(3,N(G270)))*Scoring!$B$6+IF(H270="",Scoring!$B$10,IF(R270&lt;24,Scoring!$B$7,IF(R270&lt;60,Scoring!$B$8,Scoring!$B$9)))+IF(M270="Y",Scoring!$B$11,0)+IF(N(N270)&gt;=7,Scoring!$B$12,IF(N(N270)&gt;=4,Scoring!$B$13,0))))</f>
        <v/>
      </c>
      <c r="V270" s="9">
        <f>IF(A270="","",IF(OR(T270="Suppressed",T270="Recently active"),"-",IF(U270&gt;=Scoring!$B$14,"A",IF(U270&gt;=Scoring!$B$15,"B","C"))))</f>
        <v/>
      </c>
      <c r="W270" s="9">
        <f>IF(OR(A270="",V270="-"),"",COUNTIFS($V$2:$V$1001,"&lt;&gt;-",$U$2:$U$1001,"&gt;"&amp;U270)+1)</f>
        <v/>
      </c>
    </row>
    <row r="271">
      <c r="H271" s="8" t="n"/>
      <c r="R271" s="9">
        <f>IF(A271="","",IF(H271="","never",DATEDIF(H271,Scoring!$B$2,"m")))</f>
        <v/>
      </c>
      <c r="S271" s="9">
        <f>IF(A271="","",IF(L271="Y","None",IF(AND(E271&lt;&gt;"",J271="Y"),"Text",IF(AND(D271&lt;&gt;"",I271&lt;&gt;"Y"),"Email",IF(AND(E271&lt;&gt;"",K271="N"),"Call","None")))))</f>
        <v/>
      </c>
      <c r="T271" s="9">
        <f>IF(A271="","",IF(S271="None","Suppressed",IF(AND(H271&lt;&gt;"",R271&lt;Scoring!$B$16),"Recently active",IF(F271="past-client","Past client",IF(F271="sphere","Sphere",IF(F271="lead","Dormant lead","Needs review"))))))</f>
        <v/>
      </c>
      <c r="U271" s="9">
        <f>IF(A271="","",IF(OR(T271="Suppressed",T271="Recently active"),0,IF(F271="past-client",Scoring!$B$3,IF(F271="sphere",Scoring!$B$4,IF(F271="lead",Scoring!$B$5,0)))+MAX(1,MIN(3,N(G271)))*Scoring!$B$6+IF(H271="",Scoring!$B$10,IF(R271&lt;24,Scoring!$B$7,IF(R271&lt;60,Scoring!$B$8,Scoring!$B$9)))+IF(M271="Y",Scoring!$B$11,0)+IF(N(N271)&gt;=7,Scoring!$B$12,IF(N(N271)&gt;=4,Scoring!$B$13,0))))</f>
        <v/>
      </c>
      <c r="V271" s="9">
        <f>IF(A271="","",IF(OR(T271="Suppressed",T271="Recently active"),"-",IF(U271&gt;=Scoring!$B$14,"A",IF(U271&gt;=Scoring!$B$15,"B","C"))))</f>
        <v/>
      </c>
      <c r="W271" s="9">
        <f>IF(OR(A271="",V271="-"),"",COUNTIFS($V$2:$V$1001,"&lt;&gt;-",$U$2:$U$1001,"&gt;"&amp;U271)+1)</f>
        <v/>
      </c>
    </row>
    <row r="272">
      <c r="H272" s="8" t="n"/>
      <c r="R272" s="9">
        <f>IF(A272="","",IF(H272="","never",DATEDIF(H272,Scoring!$B$2,"m")))</f>
        <v/>
      </c>
      <c r="S272" s="9">
        <f>IF(A272="","",IF(L272="Y","None",IF(AND(E272&lt;&gt;"",J272="Y"),"Text",IF(AND(D272&lt;&gt;"",I272&lt;&gt;"Y"),"Email",IF(AND(E272&lt;&gt;"",K272="N"),"Call","None")))))</f>
        <v/>
      </c>
      <c r="T272" s="9">
        <f>IF(A272="","",IF(S272="None","Suppressed",IF(AND(H272&lt;&gt;"",R272&lt;Scoring!$B$16),"Recently active",IF(F272="past-client","Past client",IF(F272="sphere","Sphere",IF(F272="lead","Dormant lead","Needs review"))))))</f>
        <v/>
      </c>
      <c r="U272" s="9">
        <f>IF(A272="","",IF(OR(T272="Suppressed",T272="Recently active"),0,IF(F272="past-client",Scoring!$B$3,IF(F272="sphere",Scoring!$B$4,IF(F272="lead",Scoring!$B$5,0)))+MAX(1,MIN(3,N(G272)))*Scoring!$B$6+IF(H272="",Scoring!$B$10,IF(R272&lt;24,Scoring!$B$7,IF(R272&lt;60,Scoring!$B$8,Scoring!$B$9)))+IF(M272="Y",Scoring!$B$11,0)+IF(N(N272)&gt;=7,Scoring!$B$12,IF(N(N272)&gt;=4,Scoring!$B$13,0))))</f>
        <v/>
      </c>
      <c r="V272" s="9">
        <f>IF(A272="","",IF(OR(T272="Suppressed",T272="Recently active"),"-",IF(U272&gt;=Scoring!$B$14,"A",IF(U272&gt;=Scoring!$B$15,"B","C"))))</f>
        <v/>
      </c>
      <c r="W272" s="9">
        <f>IF(OR(A272="",V272="-"),"",COUNTIFS($V$2:$V$1001,"&lt;&gt;-",$U$2:$U$1001,"&gt;"&amp;U272)+1)</f>
        <v/>
      </c>
    </row>
    <row r="273">
      <c r="H273" s="8" t="n"/>
      <c r="R273" s="9">
        <f>IF(A273="","",IF(H273="","never",DATEDIF(H273,Scoring!$B$2,"m")))</f>
        <v/>
      </c>
      <c r="S273" s="9">
        <f>IF(A273="","",IF(L273="Y","None",IF(AND(E273&lt;&gt;"",J273="Y"),"Text",IF(AND(D273&lt;&gt;"",I273&lt;&gt;"Y"),"Email",IF(AND(E273&lt;&gt;"",K273="N"),"Call","None")))))</f>
        <v/>
      </c>
      <c r="T273" s="9">
        <f>IF(A273="","",IF(S273="None","Suppressed",IF(AND(H273&lt;&gt;"",R273&lt;Scoring!$B$16),"Recently active",IF(F273="past-client","Past client",IF(F273="sphere","Sphere",IF(F273="lead","Dormant lead","Needs review"))))))</f>
        <v/>
      </c>
      <c r="U273" s="9">
        <f>IF(A273="","",IF(OR(T273="Suppressed",T273="Recently active"),0,IF(F273="past-client",Scoring!$B$3,IF(F273="sphere",Scoring!$B$4,IF(F273="lead",Scoring!$B$5,0)))+MAX(1,MIN(3,N(G273)))*Scoring!$B$6+IF(H273="",Scoring!$B$10,IF(R273&lt;24,Scoring!$B$7,IF(R273&lt;60,Scoring!$B$8,Scoring!$B$9)))+IF(M273="Y",Scoring!$B$11,0)+IF(N(N273)&gt;=7,Scoring!$B$12,IF(N(N273)&gt;=4,Scoring!$B$13,0))))</f>
        <v/>
      </c>
      <c r="V273" s="9">
        <f>IF(A273="","",IF(OR(T273="Suppressed",T273="Recently active"),"-",IF(U273&gt;=Scoring!$B$14,"A",IF(U273&gt;=Scoring!$B$15,"B","C"))))</f>
        <v/>
      </c>
      <c r="W273" s="9">
        <f>IF(OR(A273="",V273="-"),"",COUNTIFS($V$2:$V$1001,"&lt;&gt;-",$U$2:$U$1001,"&gt;"&amp;U273)+1)</f>
        <v/>
      </c>
    </row>
    <row r="274">
      <c r="H274" s="8" t="n"/>
      <c r="R274" s="9">
        <f>IF(A274="","",IF(H274="","never",DATEDIF(H274,Scoring!$B$2,"m")))</f>
        <v/>
      </c>
      <c r="S274" s="9">
        <f>IF(A274="","",IF(L274="Y","None",IF(AND(E274&lt;&gt;"",J274="Y"),"Text",IF(AND(D274&lt;&gt;"",I274&lt;&gt;"Y"),"Email",IF(AND(E274&lt;&gt;"",K274="N"),"Call","None")))))</f>
        <v/>
      </c>
      <c r="T274" s="9">
        <f>IF(A274="","",IF(S274="None","Suppressed",IF(AND(H274&lt;&gt;"",R274&lt;Scoring!$B$16),"Recently active",IF(F274="past-client","Past client",IF(F274="sphere","Sphere",IF(F274="lead","Dormant lead","Needs review"))))))</f>
        <v/>
      </c>
      <c r="U274" s="9">
        <f>IF(A274="","",IF(OR(T274="Suppressed",T274="Recently active"),0,IF(F274="past-client",Scoring!$B$3,IF(F274="sphere",Scoring!$B$4,IF(F274="lead",Scoring!$B$5,0)))+MAX(1,MIN(3,N(G274)))*Scoring!$B$6+IF(H274="",Scoring!$B$10,IF(R274&lt;24,Scoring!$B$7,IF(R274&lt;60,Scoring!$B$8,Scoring!$B$9)))+IF(M274="Y",Scoring!$B$11,0)+IF(N(N274)&gt;=7,Scoring!$B$12,IF(N(N274)&gt;=4,Scoring!$B$13,0))))</f>
        <v/>
      </c>
      <c r="V274" s="9">
        <f>IF(A274="","",IF(OR(T274="Suppressed",T274="Recently active"),"-",IF(U274&gt;=Scoring!$B$14,"A",IF(U274&gt;=Scoring!$B$15,"B","C"))))</f>
        <v/>
      </c>
      <c r="W274" s="9">
        <f>IF(OR(A274="",V274="-"),"",COUNTIFS($V$2:$V$1001,"&lt;&gt;-",$U$2:$U$1001,"&gt;"&amp;U274)+1)</f>
        <v/>
      </c>
    </row>
    <row r="275">
      <c r="H275" s="8" t="n"/>
      <c r="R275" s="9">
        <f>IF(A275="","",IF(H275="","never",DATEDIF(H275,Scoring!$B$2,"m")))</f>
        <v/>
      </c>
      <c r="S275" s="9">
        <f>IF(A275="","",IF(L275="Y","None",IF(AND(E275&lt;&gt;"",J275="Y"),"Text",IF(AND(D275&lt;&gt;"",I275&lt;&gt;"Y"),"Email",IF(AND(E275&lt;&gt;"",K275="N"),"Call","None")))))</f>
        <v/>
      </c>
      <c r="T275" s="9">
        <f>IF(A275="","",IF(S275="None","Suppressed",IF(AND(H275&lt;&gt;"",R275&lt;Scoring!$B$16),"Recently active",IF(F275="past-client","Past client",IF(F275="sphere","Sphere",IF(F275="lead","Dormant lead","Needs review"))))))</f>
        <v/>
      </c>
      <c r="U275" s="9">
        <f>IF(A275="","",IF(OR(T275="Suppressed",T275="Recently active"),0,IF(F275="past-client",Scoring!$B$3,IF(F275="sphere",Scoring!$B$4,IF(F275="lead",Scoring!$B$5,0)))+MAX(1,MIN(3,N(G275)))*Scoring!$B$6+IF(H275="",Scoring!$B$10,IF(R275&lt;24,Scoring!$B$7,IF(R275&lt;60,Scoring!$B$8,Scoring!$B$9)))+IF(M275="Y",Scoring!$B$11,0)+IF(N(N275)&gt;=7,Scoring!$B$12,IF(N(N275)&gt;=4,Scoring!$B$13,0))))</f>
        <v/>
      </c>
      <c r="V275" s="9">
        <f>IF(A275="","",IF(OR(T275="Suppressed",T275="Recently active"),"-",IF(U275&gt;=Scoring!$B$14,"A",IF(U275&gt;=Scoring!$B$15,"B","C"))))</f>
        <v/>
      </c>
      <c r="W275" s="9">
        <f>IF(OR(A275="",V275="-"),"",COUNTIFS($V$2:$V$1001,"&lt;&gt;-",$U$2:$U$1001,"&gt;"&amp;U275)+1)</f>
        <v/>
      </c>
    </row>
    <row r="276">
      <c r="H276" s="8" t="n"/>
      <c r="R276" s="9">
        <f>IF(A276="","",IF(H276="","never",DATEDIF(H276,Scoring!$B$2,"m")))</f>
        <v/>
      </c>
      <c r="S276" s="9">
        <f>IF(A276="","",IF(L276="Y","None",IF(AND(E276&lt;&gt;"",J276="Y"),"Text",IF(AND(D276&lt;&gt;"",I276&lt;&gt;"Y"),"Email",IF(AND(E276&lt;&gt;"",K276="N"),"Call","None")))))</f>
        <v/>
      </c>
      <c r="T276" s="9">
        <f>IF(A276="","",IF(S276="None","Suppressed",IF(AND(H276&lt;&gt;"",R276&lt;Scoring!$B$16),"Recently active",IF(F276="past-client","Past client",IF(F276="sphere","Sphere",IF(F276="lead","Dormant lead","Needs review"))))))</f>
        <v/>
      </c>
      <c r="U276" s="9">
        <f>IF(A276="","",IF(OR(T276="Suppressed",T276="Recently active"),0,IF(F276="past-client",Scoring!$B$3,IF(F276="sphere",Scoring!$B$4,IF(F276="lead",Scoring!$B$5,0)))+MAX(1,MIN(3,N(G276)))*Scoring!$B$6+IF(H276="",Scoring!$B$10,IF(R276&lt;24,Scoring!$B$7,IF(R276&lt;60,Scoring!$B$8,Scoring!$B$9)))+IF(M276="Y",Scoring!$B$11,0)+IF(N(N276)&gt;=7,Scoring!$B$12,IF(N(N276)&gt;=4,Scoring!$B$13,0))))</f>
        <v/>
      </c>
      <c r="V276" s="9">
        <f>IF(A276="","",IF(OR(T276="Suppressed",T276="Recently active"),"-",IF(U276&gt;=Scoring!$B$14,"A",IF(U276&gt;=Scoring!$B$15,"B","C"))))</f>
        <v/>
      </c>
      <c r="W276" s="9">
        <f>IF(OR(A276="",V276="-"),"",COUNTIFS($V$2:$V$1001,"&lt;&gt;-",$U$2:$U$1001,"&gt;"&amp;U276)+1)</f>
        <v/>
      </c>
    </row>
    <row r="277">
      <c r="H277" s="8" t="n"/>
      <c r="R277" s="9">
        <f>IF(A277="","",IF(H277="","never",DATEDIF(H277,Scoring!$B$2,"m")))</f>
        <v/>
      </c>
      <c r="S277" s="9">
        <f>IF(A277="","",IF(L277="Y","None",IF(AND(E277&lt;&gt;"",J277="Y"),"Text",IF(AND(D277&lt;&gt;"",I277&lt;&gt;"Y"),"Email",IF(AND(E277&lt;&gt;"",K277="N"),"Call","None")))))</f>
        <v/>
      </c>
      <c r="T277" s="9">
        <f>IF(A277="","",IF(S277="None","Suppressed",IF(AND(H277&lt;&gt;"",R277&lt;Scoring!$B$16),"Recently active",IF(F277="past-client","Past client",IF(F277="sphere","Sphere",IF(F277="lead","Dormant lead","Needs review"))))))</f>
        <v/>
      </c>
      <c r="U277" s="9">
        <f>IF(A277="","",IF(OR(T277="Suppressed",T277="Recently active"),0,IF(F277="past-client",Scoring!$B$3,IF(F277="sphere",Scoring!$B$4,IF(F277="lead",Scoring!$B$5,0)))+MAX(1,MIN(3,N(G277)))*Scoring!$B$6+IF(H277="",Scoring!$B$10,IF(R277&lt;24,Scoring!$B$7,IF(R277&lt;60,Scoring!$B$8,Scoring!$B$9)))+IF(M277="Y",Scoring!$B$11,0)+IF(N(N277)&gt;=7,Scoring!$B$12,IF(N(N277)&gt;=4,Scoring!$B$13,0))))</f>
        <v/>
      </c>
      <c r="V277" s="9">
        <f>IF(A277="","",IF(OR(T277="Suppressed",T277="Recently active"),"-",IF(U277&gt;=Scoring!$B$14,"A",IF(U277&gt;=Scoring!$B$15,"B","C"))))</f>
        <v/>
      </c>
      <c r="W277" s="9">
        <f>IF(OR(A277="",V277="-"),"",COUNTIFS($V$2:$V$1001,"&lt;&gt;-",$U$2:$U$1001,"&gt;"&amp;U277)+1)</f>
        <v/>
      </c>
    </row>
    <row r="278">
      <c r="H278" s="8" t="n"/>
      <c r="R278" s="9">
        <f>IF(A278="","",IF(H278="","never",DATEDIF(H278,Scoring!$B$2,"m")))</f>
        <v/>
      </c>
      <c r="S278" s="9">
        <f>IF(A278="","",IF(L278="Y","None",IF(AND(E278&lt;&gt;"",J278="Y"),"Text",IF(AND(D278&lt;&gt;"",I278&lt;&gt;"Y"),"Email",IF(AND(E278&lt;&gt;"",K278="N"),"Call","None")))))</f>
        <v/>
      </c>
      <c r="T278" s="9">
        <f>IF(A278="","",IF(S278="None","Suppressed",IF(AND(H278&lt;&gt;"",R278&lt;Scoring!$B$16),"Recently active",IF(F278="past-client","Past client",IF(F278="sphere","Sphere",IF(F278="lead","Dormant lead","Needs review"))))))</f>
        <v/>
      </c>
      <c r="U278" s="9">
        <f>IF(A278="","",IF(OR(T278="Suppressed",T278="Recently active"),0,IF(F278="past-client",Scoring!$B$3,IF(F278="sphere",Scoring!$B$4,IF(F278="lead",Scoring!$B$5,0)))+MAX(1,MIN(3,N(G278)))*Scoring!$B$6+IF(H278="",Scoring!$B$10,IF(R278&lt;24,Scoring!$B$7,IF(R278&lt;60,Scoring!$B$8,Scoring!$B$9)))+IF(M278="Y",Scoring!$B$11,0)+IF(N(N278)&gt;=7,Scoring!$B$12,IF(N(N278)&gt;=4,Scoring!$B$13,0))))</f>
        <v/>
      </c>
      <c r="V278" s="9">
        <f>IF(A278="","",IF(OR(T278="Suppressed",T278="Recently active"),"-",IF(U278&gt;=Scoring!$B$14,"A",IF(U278&gt;=Scoring!$B$15,"B","C"))))</f>
        <v/>
      </c>
      <c r="W278" s="9">
        <f>IF(OR(A278="",V278="-"),"",COUNTIFS($V$2:$V$1001,"&lt;&gt;-",$U$2:$U$1001,"&gt;"&amp;U278)+1)</f>
        <v/>
      </c>
    </row>
    <row r="279">
      <c r="H279" s="8" t="n"/>
      <c r="R279" s="9">
        <f>IF(A279="","",IF(H279="","never",DATEDIF(H279,Scoring!$B$2,"m")))</f>
        <v/>
      </c>
      <c r="S279" s="9">
        <f>IF(A279="","",IF(L279="Y","None",IF(AND(E279&lt;&gt;"",J279="Y"),"Text",IF(AND(D279&lt;&gt;"",I279&lt;&gt;"Y"),"Email",IF(AND(E279&lt;&gt;"",K279="N"),"Call","None")))))</f>
        <v/>
      </c>
      <c r="T279" s="9">
        <f>IF(A279="","",IF(S279="None","Suppressed",IF(AND(H279&lt;&gt;"",R279&lt;Scoring!$B$16),"Recently active",IF(F279="past-client","Past client",IF(F279="sphere","Sphere",IF(F279="lead","Dormant lead","Needs review"))))))</f>
        <v/>
      </c>
      <c r="U279" s="9">
        <f>IF(A279="","",IF(OR(T279="Suppressed",T279="Recently active"),0,IF(F279="past-client",Scoring!$B$3,IF(F279="sphere",Scoring!$B$4,IF(F279="lead",Scoring!$B$5,0)))+MAX(1,MIN(3,N(G279)))*Scoring!$B$6+IF(H279="",Scoring!$B$10,IF(R279&lt;24,Scoring!$B$7,IF(R279&lt;60,Scoring!$B$8,Scoring!$B$9)))+IF(M279="Y",Scoring!$B$11,0)+IF(N(N279)&gt;=7,Scoring!$B$12,IF(N(N279)&gt;=4,Scoring!$B$13,0))))</f>
        <v/>
      </c>
      <c r="V279" s="9">
        <f>IF(A279="","",IF(OR(T279="Suppressed",T279="Recently active"),"-",IF(U279&gt;=Scoring!$B$14,"A",IF(U279&gt;=Scoring!$B$15,"B","C"))))</f>
        <v/>
      </c>
      <c r="W279" s="9">
        <f>IF(OR(A279="",V279="-"),"",COUNTIFS($V$2:$V$1001,"&lt;&gt;-",$U$2:$U$1001,"&gt;"&amp;U279)+1)</f>
        <v/>
      </c>
    </row>
    <row r="280">
      <c r="H280" s="8" t="n"/>
      <c r="R280" s="9">
        <f>IF(A280="","",IF(H280="","never",DATEDIF(H280,Scoring!$B$2,"m")))</f>
        <v/>
      </c>
      <c r="S280" s="9">
        <f>IF(A280="","",IF(L280="Y","None",IF(AND(E280&lt;&gt;"",J280="Y"),"Text",IF(AND(D280&lt;&gt;"",I280&lt;&gt;"Y"),"Email",IF(AND(E280&lt;&gt;"",K280="N"),"Call","None")))))</f>
        <v/>
      </c>
      <c r="T280" s="9">
        <f>IF(A280="","",IF(S280="None","Suppressed",IF(AND(H280&lt;&gt;"",R280&lt;Scoring!$B$16),"Recently active",IF(F280="past-client","Past client",IF(F280="sphere","Sphere",IF(F280="lead","Dormant lead","Needs review"))))))</f>
        <v/>
      </c>
      <c r="U280" s="9">
        <f>IF(A280="","",IF(OR(T280="Suppressed",T280="Recently active"),0,IF(F280="past-client",Scoring!$B$3,IF(F280="sphere",Scoring!$B$4,IF(F280="lead",Scoring!$B$5,0)))+MAX(1,MIN(3,N(G280)))*Scoring!$B$6+IF(H280="",Scoring!$B$10,IF(R280&lt;24,Scoring!$B$7,IF(R280&lt;60,Scoring!$B$8,Scoring!$B$9)))+IF(M280="Y",Scoring!$B$11,0)+IF(N(N280)&gt;=7,Scoring!$B$12,IF(N(N280)&gt;=4,Scoring!$B$13,0))))</f>
        <v/>
      </c>
      <c r="V280" s="9">
        <f>IF(A280="","",IF(OR(T280="Suppressed",T280="Recently active"),"-",IF(U280&gt;=Scoring!$B$14,"A",IF(U280&gt;=Scoring!$B$15,"B","C"))))</f>
        <v/>
      </c>
      <c r="W280" s="9">
        <f>IF(OR(A280="",V280="-"),"",COUNTIFS($V$2:$V$1001,"&lt;&gt;-",$U$2:$U$1001,"&gt;"&amp;U280)+1)</f>
        <v/>
      </c>
    </row>
    <row r="281">
      <c r="H281" s="8" t="n"/>
      <c r="R281" s="9">
        <f>IF(A281="","",IF(H281="","never",DATEDIF(H281,Scoring!$B$2,"m")))</f>
        <v/>
      </c>
      <c r="S281" s="9">
        <f>IF(A281="","",IF(L281="Y","None",IF(AND(E281&lt;&gt;"",J281="Y"),"Text",IF(AND(D281&lt;&gt;"",I281&lt;&gt;"Y"),"Email",IF(AND(E281&lt;&gt;"",K281="N"),"Call","None")))))</f>
        <v/>
      </c>
      <c r="T281" s="9">
        <f>IF(A281="","",IF(S281="None","Suppressed",IF(AND(H281&lt;&gt;"",R281&lt;Scoring!$B$16),"Recently active",IF(F281="past-client","Past client",IF(F281="sphere","Sphere",IF(F281="lead","Dormant lead","Needs review"))))))</f>
        <v/>
      </c>
      <c r="U281" s="9">
        <f>IF(A281="","",IF(OR(T281="Suppressed",T281="Recently active"),0,IF(F281="past-client",Scoring!$B$3,IF(F281="sphere",Scoring!$B$4,IF(F281="lead",Scoring!$B$5,0)))+MAX(1,MIN(3,N(G281)))*Scoring!$B$6+IF(H281="",Scoring!$B$10,IF(R281&lt;24,Scoring!$B$7,IF(R281&lt;60,Scoring!$B$8,Scoring!$B$9)))+IF(M281="Y",Scoring!$B$11,0)+IF(N(N281)&gt;=7,Scoring!$B$12,IF(N(N281)&gt;=4,Scoring!$B$13,0))))</f>
        <v/>
      </c>
      <c r="V281" s="9">
        <f>IF(A281="","",IF(OR(T281="Suppressed",T281="Recently active"),"-",IF(U281&gt;=Scoring!$B$14,"A",IF(U281&gt;=Scoring!$B$15,"B","C"))))</f>
        <v/>
      </c>
      <c r="W281" s="9">
        <f>IF(OR(A281="",V281="-"),"",COUNTIFS($V$2:$V$1001,"&lt;&gt;-",$U$2:$U$1001,"&gt;"&amp;U281)+1)</f>
        <v/>
      </c>
    </row>
    <row r="282">
      <c r="H282" s="8" t="n"/>
      <c r="R282" s="9">
        <f>IF(A282="","",IF(H282="","never",DATEDIF(H282,Scoring!$B$2,"m")))</f>
        <v/>
      </c>
      <c r="S282" s="9">
        <f>IF(A282="","",IF(L282="Y","None",IF(AND(E282&lt;&gt;"",J282="Y"),"Text",IF(AND(D282&lt;&gt;"",I282&lt;&gt;"Y"),"Email",IF(AND(E282&lt;&gt;"",K282="N"),"Call","None")))))</f>
        <v/>
      </c>
      <c r="T282" s="9">
        <f>IF(A282="","",IF(S282="None","Suppressed",IF(AND(H282&lt;&gt;"",R282&lt;Scoring!$B$16),"Recently active",IF(F282="past-client","Past client",IF(F282="sphere","Sphere",IF(F282="lead","Dormant lead","Needs review"))))))</f>
        <v/>
      </c>
      <c r="U282" s="9">
        <f>IF(A282="","",IF(OR(T282="Suppressed",T282="Recently active"),0,IF(F282="past-client",Scoring!$B$3,IF(F282="sphere",Scoring!$B$4,IF(F282="lead",Scoring!$B$5,0)))+MAX(1,MIN(3,N(G282)))*Scoring!$B$6+IF(H282="",Scoring!$B$10,IF(R282&lt;24,Scoring!$B$7,IF(R282&lt;60,Scoring!$B$8,Scoring!$B$9)))+IF(M282="Y",Scoring!$B$11,0)+IF(N(N282)&gt;=7,Scoring!$B$12,IF(N(N282)&gt;=4,Scoring!$B$13,0))))</f>
        <v/>
      </c>
      <c r="V282" s="9">
        <f>IF(A282="","",IF(OR(T282="Suppressed",T282="Recently active"),"-",IF(U282&gt;=Scoring!$B$14,"A",IF(U282&gt;=Scoring!$B$15,"B","C"))))</f>
        <v/>
      </c>
      <c r="W282" s="9">
        <f>IF(OR(A282="",V282="-"),"",COUNTIFS($V$2:$V$1001,"&lt;&gt;-",$U$2:$U$1001,"&gt;"&amp;U282)+1)</f>
        <v/>
      </c>
    </row>
    <row r="283">
      <c r="H283" s="8" t="n"/>
      <c r="R283" s="9">
        <f>IF(A283="","",IF(H283="","never",DATEDIF(H283,Scoring!$B$2,"m")))</f>
        <v/>
      </c>
      <c r="S283" s="9">
        <f>IF(A283="","",IF(L283="Y","None",IF(AND(E283&lt;&gt;"",J283="Y"),"Text",IF(AND(D283&lt;&gt;"",I283&lt;&gt;"Y"),"Email",IF(AND(E283&lt;&gt;"",K283="N"),"Call","None")))))</f>
        <v/>
      </c>
      <c r="T283" s="9">
        <f>IF(A283="","",IF(S283="None","Suppressed",IF(AND(H283&lt;&gt;"",R283&lt;Scoring!$B$16),"Recently active",IF(F283="past-client","Past client",IF(F283="sphere","Sphere",IF(F283="lead","Dormant lead","Needs review"))))))</f>
        <v/>
      </c>
      <c r="U283" s="9">
        <f>IF(A283="","",IF(OR(T283="Suppressed",T283="Recently active"),0,IF(F283="past-client",Scoring!$B$3,IF(F283="sphere",Scoring!$B$4,IF(F283="lead",Scoring!$B$5,0)))+MAX(1,MIN(3,N(G283)))*Scoring!$B$6+IF(H283="",Scoring!$B$10,IF(R283&lt;24,Scoring!$B$7,IF(R283&lt;60,Scoring!$B$8,Scoring!$B$9)))+IF(M283="Y",Scoring!$B$11,0)+IF(N(N283)&gt;=7,Scoring!$B$12,IF(N(N283)&gt;=4,Scoring!$B$13,0))))</f>
        <v/>
      </c>
      <c r="V283" s="9">
        <f>IF(A283="","",IF(OR(T283="Suppressed",T283="Recently active"),"-",IF(U283&gt;=Scoring!$B$14,"A",IF(U283&gt;=Scoring!$B$15,"B","C"))))</f>
        <v/>
      </c>
      <c r="W283" s="9">
        <f>IF(OR(A283="",V283="-"),"",COUNTIFS($V$2:$V$1001,"&lt;&gt;-",$U$2:$U$1001,"&gt;"&amp;U283)+1)</f>
        <v/>
      </c>
    </row>
    <row r="284">
      <c r="H284" s="8" t="n"/>
      <c r="R284" s="9">
        <f>IF(A284="","",IF(H284="","never",DATEDIF(H284,Scoring!$B$2,"m")))</f>
        <v/>
      </c>
      <c r="S284" s="9">
        <f>IF(A284="","",IF(L284="Y","None",IF(AND(E284&lt;&gt;"",J284="Y"),"Text",IF(AND(D284&lt;&gt;"",I284&lt;&gt;"Y"),"Email",IF(AND(E284&lt;&gt;"",K284="N"),"Call","None")))))</f>
        <v/>
      </c>
      <c r="T284" s="9">
        <f>IF(A284="","",IF(S284="None","Suppressed",IF(AND(H284&lt;&gt;"",R284&lt;Scoring!$B$16),"Recently active",IF(F284="past-client","Past client",IF(F284="sphere","Sphere",IF(F284="lead","Dormant lead","Needs review"))))))</f>
        <v/>
      </c>
      <c r="U284" s="9">
        <f>IF(A284="","",IF(OR(T284="Suppressed",T284="Recently active"),0,IF(F284="past-client",Scoring!$B$3,IF(F284="sphere",Scoring!$B$4,IF(F284="lead",Scoring!$B$5,0)))+MAX(1,MIN(3,N(G284)))*Scoring!$B$6+IF(H284="",Scoring!$B$10,IF(R284&lt;24,Scoring!$B$7,IF(R284&lt;60,Scoring!$B$8,Scoring!$B$9)))+IF(M284="Y",Scoring!$B$11,0)+IF(N(N284)&gt;=7,Scoring!$B$12,IF(N(N284)&gt;=4,Scoring!$B$13,0))))</f>
        <v/>
      </c>
      <c r="V284" s="9">
        <f>IF(A284="","",IF(OR(T284="Suppressed",T284="Recently active"),"-",IF(U284&gt;=Scoring!$B$14,"A",IF(U284&gt;=Scoring!$B$15,"B","C"))))</f>
        <v/>
      </c>
      <c r="W284" s="9">
        <f>IF(OR(A284="",V284="-"),"",COUNTIFS($V$2:$V$1001,"&lt;&gt;-",$U$2:$U$1001,"&gt;"&amp;U284)+1)</f>
        <v/>
      </c>
    </row>
    <row r="285">
      <c r="H285" s="8" t="n"/>
      <c r="R285" s="9">
        <f>IF(A285="","",IF(H285="","never",DATEDIF(H285,Scoring!$B$2,"m")))</f>
        <v/>
      </c>
      <c r="S285" s="9">
        <f>IF(A285="","",IF(L285="Y","None",IF(AND(E285&lt;&gt;"",J285="Y"),"Text",IF(AND(D285&lt;&gt;"",I285&lt;&gt;"Y"),"Email",IF(AND(E285&lt;&gt;"",K285="N"),"Call","None")))))</f>
        <v/>
      </c>
      <c r="T285" s="9">
        <f>IF(A285="","",IF(S285="None","Suppressed",IF(AND(H285&lt;&gt;"",R285&lt;Scoring!$B$16),"Recently active",IF(F285="past-client","Past client",IF(F285="sphere","Sphere",IF(F285="lead","Dormant lead","Needs review"))))))</f>
        <v/>
      </c>
      <c r="U285" s="9">
        <f>IF(A285="","",IF(OR(T285="Suppressed",T285="Recently active"),0,IF(F285="past-client",Scoring!$B$3,IF(F285="sphere",Scoring!$B$4,IF(F285="lead",Scoring!$B$5,0)))+MAX(1,MIN(3,N(G285)))*Scoring!$B$6+IF(H285="",Scoring!$B$10,IF(R285&lt;24,Scoring!$B$7,IF(R285&lt;60,Scoring!$B$8,Scoring!$B$9)))+IF(M285="Y",Scoring!$B$11,0)+IF(N(N285)&gt;=7,Scoring!$B$12,IF(N(N285)&gt;=4,Scoring!$B$13,0))))</f>
        <v/>
      </c>
      <c r="V285" s="9">
        <f>IF(A285="","",IF(OR(T285="Suppressed",T285="Recently active"),"-",IF(U285&gt;=Scoring!$B$14,"A",IF(U285&gt;=Scoring!$B$15,"B","C"))))</f>
        <v/>
      </c>
      <c r="W285" s="9">
        <f>IF(OR(A285="",V285="-"),"",COUNTIFS($V$2:$V$1001,"&lt;&gt;-",$U$2:$U$1001,"&gt;"&amp;U285)+1)</f>
        <v/>
      </c>
    </row>
    <row r="286">
      <c r="H286" s="8" t="n"/>
      <c r="R286" s="9">
        <f>IF(A286="","",IF(H286="","never",DATEDIF(H286,Scoring!$B$2,"m")))</f>
        <v/>
      </c>
      <c r="S286" s="9">
        <f>IF(A286="","",IF(L286="Y","None",IF(AND(E286&lt;&gt;"",J286="Y"),"Text",IF(AND(D286&lt;&gt;"",I286&lt;&gt;"Y"),"Email",IF(AND(E286&lt;&gt;"",K286="N"),"Call","None")))))</f>
        <v/>
      </c>
      <c r="T286" s="9">
        <f>IF(A286="","",IF(S286="None","Suppressed",IF(AND(H286&lt;&gt;"",R286&lt;Scoring!$B$16),"Recently active",IF(F286="past-client","Past client",IF(F286="sphere","Sphere",IF(F286="lead","Dormant lead","Needs review"))))))</f>
        <v/>
      </c>
      <c r="U286" s="9">
        <f>IF(A286="","",IF(OR(T286="Suppressed",T286="Recently active"),0,IF(F286="past-client",Scoring!$B$3,IF(F286="sphere",Scoring!$B$4,IF(F286="lead",Scoring!$B$5,0)))+MAX(1,MIN(3,N(G286)))*Scoring!$B$6+IF(H286="",Scoring!$B$10,IF(R286&lt;24,Scoring!$B$7,IF(R286&lt;60,Scoring!$B$8,Scoring!$B$9)))+IF(M286="Y",Scoring!$B$11,0)+IF(N(N286)&gt;=7,Scoring!$B$12,IF(N(N286)&gt;=4,Scoring!$B$13,0))))</f>
        <v/>
      </c>
      <c r="V286" s="9">
        <f>IF(A286="","",IF(OR(T286="Suppressed",T286="Recently active"),"-",IF(U286&gt;=Scoring!$B$14,"A",IF(U286&gt;=Scoring!$B$15,"B","C"))))</f>
        <v/>
      </c>
      <c r="W286" s="9">
        <f>IF(OR(A286="",V286="-"),"",COUNTIFS($V$2:$V$1001,"&lt;&gt;-",$U$2:$U$1001,"&gt;"&amp;U286)+1)</f>
        <v/>
      </c>
    </row>
    <row r="287">
      <c r="H287" s="8" t="n"/>
      <c r="R287" s="9">
        <f>IF(A287="","",IF(H287="","never",DATEDIF(H287,Scoring!$B$2,"m")))</f>
        <v/>
      </c>
      <c r="S287" s="9">
        <f>IF(A287="","",IF(L287="Y","None",IF(AND(E287&lt;&gt;"",J287="Y"),"Text",IF(AND(D287&lt;&gt;"",I287&lt;&gt;"Y"),"Email",IF(AND(E287&lt;&gt;"",K287="N"),"Call","None")))))</f>
        <v/>
      </c>
      <c r="T287" s="9">
        <f>IF(A287="","",IF(S287="None","Suppressed",IF(AND(H287&lt;&gt;"",R287&lt;Scoring!$B$16),"Recently active",IF(F287="past-client","Past client",IF(F287="sphere","Sphere",IF(F287="lead","Dormant lead","Needs review"))))))</f>
        <v/>
      </c>
      <c r="U287" s="9">
        <f>IF(A287="","",IF(OR(T287="Suppressed",T287="Recently active"),0,IF(F287="past-client",Scoring!$B$3,IF(F287="sphere",Scoring!$B$4,IF(F287="lead",Scoring!$B$5,0)))+MAX(1,MIN(3,N(G287)))*Scoring!$B$6+IF(H287="",Scoring!$B$10,IF(R287&lt;24,Scoring!$B$7,IF(R287&lt;60,Scoring!$B$8,Scoring!$B$9)))+IF(M287="Y",Scoring!$B$11,0)+IF(N(N287)&gt;=7,Scoring!$B$12,IF(N(N287)&gt;=4,Scoring!$B$13,0))))</f>
        <v/>
      </c>
      <c r="V287" s="9">
        <f>IF(A287="","",IF(OR(T287="Suppressed",T287="Recently active"),"-",IF(U287&gt;=Scoring!$B$14,"A",IF(U287&gt;=Scoring!$B$15,"B","C"))))</f>
        <v/>
      </c>
      <c r="W287" s="9">
        <f>IF(OR(A287="",V287="-"),"",COUNTIFS($V$2:$V$1001,"&lt;&gt;-",$U$2:$U$1001,"&gt;"&amp;U287)+1)</f>
        <v/>
      </c>
    </row>
    <row r="288">
      <c r="H288" s="8" t="n"/>
      <c r="R288" s="9">
        <f>IF(A288="","",IF(H288="","never",DATEDIF(H288,Scoring!$B$2,"m")))</f>
        <v/>
      </c>
      <c r="S288" s="9">
        <f>IF(A288="","",IF(L288="Y","None",IF(AND(E288&lt;&gt;"",J288="Y"),"Text",IF(AND(D288&lt;&gt;"",I288&lt;&gt;"Y"),"Email",IF(AND(E288&lt;&gt;"",K288="N"),"Call","None")))))</f>
        <v/>
      </c>
      <c r="T288" s="9">
        <f>IF(A288="","",IF(S288="None","Suppressed",IF(AND(H288&lt;&gt;"",R288&lt;Scoring!$B$16),"Recently active",IF(F288="past-client","Past client",IF(F288="sphere","Sphere",IF(F288="lead","Dormant lead","Needs review"))))))</f>
        <v/>
      </c>
      <c r="U288" s="9">
        <f>IF(A288="","",IF(OR(T288="Suppressed",T288="Recently active"),0,IF(F288="past-client",Scoring!$B$3,IF(F288="sphere",Scoring!$B$4,IF(F288="lead",Scoring!$B$5,0)))+MAX(1,MIN(3,N(G288)))*Scoring!$B$6+IF(H288="",Scoring!$B$10,IF(R288&lt;24,Scoring!$B$7,IF(R288&lt;60,Scoring!$B$8,Scoring!$B$9)))+IF(M288="Y",Scoring!$B$11,0)+IF(N(N288)&gt;=7,Scoring!$B$12,IF(N(N288)&gt;=4,Scoring!$B$13,0))))</f>
        <v/>
      </c>
      <c r="V288" s="9">
        <f>IF(A288="","",IF(OR(T288="Suppressed",T288="Recently active"),"-",IF(U288&gt;=Scoring!$B$14,"A",IF(U288&gt;=Scoring!$B$15,"B","C"))))</f>
        <v/>
      </c>
      <c r="W288" s="9">
        <f>IF(OR(A288="",V288="-"),"",COUNTIFS($V$2:$V$1001,"&lt;&gt;-",$U$2:$U$1001,"&gt;"&amp;U288)+1)</f>
        <v/>
      </c>
    </row>
    <row r="289">
      <c r="H289" s="8" t="n"/>
      <c r="R289" s="9">
        <f>IF(A289="","",IF(H289="","never",DATEDIF(H289,Scoring!$B$2,"m")))</f>
        <v/>
      </c>
      <c r="S289" s="9">
        <f>IF(A289="","",IF(L289="Y","None",IF(AND(E289&lt;&gt;"",J289="Y"),"Text",IF(AND(D289&lt;&gt;"",I289&lt;&gt;"Y"),"Email",IF(AND(E289&lt;&gt;"",K289="N"),"Call","None")))))</f>
        <v/>
      </c>
      <c r="T289" s="9">
        <f>IF(A289="","",IF(S289="None","Suppressed",IF(AND(H289&lt;&gt;"",R289&lt;Scoring!$B$16),"Recently active",IF(F289="past-client","Past client",IF(F289="sphere","Sphere",IF(F289="lead","Dormant lead","Needs review"))))))</f>
        <v/>
      </c>
      <c r="U289" s="9">
        <f>IF(A289="","",IF(OR(T289="Suppressed",T289="Recently active"),0,IF(F289="past-client",Scoring!$B$3,IF(F289="sphere",Scoring!$B$4,IF(F289="lead",Scoring!$B$5,0)))+MAX(1,MIN(3,N(G289)))*Scoring!$B$6+IF(H289="",Scoring!$B$10,IF(R289&lt;24,Scoring!$B$7,IF(R289&lt;60,Scoring!$B$8,Scoring!$B$9)))+IF(M289="Y",Scoring!$B$11,0)+IF(N(N289)&gt;=7,Scoring!$B$12,IF(N(N289)&gt;=4,Scoring!$B$13,0))))</f>
        <v/>
      </c>
      <c r="V289" s="9">
        <f>IF(A289="","",IF(OR(T289="Suppressed",T289="Recently active"),"-",IF(U289&gt;=Scoring!$B$14,"A",IF(U289&gt;=Scoring!$B$15,"B","C"))))</f>
        <v/>
      </c>
      <c r="W289" s="9">
        <f>IF(OR(A289="",V289="-"),"",COUNTIFS($V$2:$V$1001,"&lt;&gt;-",$U$2:$U$1001,"&gt;"&amp;U289)+1)</f>
        <v/>
      </c>
    </row>
    <row r="290">
      <c r="H290" s="8" t="n"/>
      <c r="R290" s="9">
        <f>IF(A290="","",IF(H290="","never",DATEDIF(H290,Scoring!$B$2,"m")))</f>
        <v/>
      </c>
      <c r="S290" s="9">
        <f>IF(A290="","",IF(L290="Y","None",IF(AND(E290&lt;&gt;"",J290="Y"),"Text",IF(AND(D290&lt;&gt;"",I290&lt;&gt;"Y"),"Email",IF(AND(E290&lt;&gt;"",K290="N"),"Call","None")))))</f>
        <v/>
      </c>
      <c r="T290" s="9">
        <f>IF(A290="","",IF(S290="None","Suppressed",IF(AND(H290&lt;&gt;"",R290&lt;Scoring!$B$16),"Recently active",IF(F290="past-client","Past client",IF(F290="sphere","Sphere",IF(F290="lead","Dormant lead","Needs review"))))))</f>
        <v/>
      </c>
      <c r="U290" s="9">
        <f>IF(A290="","",IF(OR(T290="Suppressed",T290="Recently active"),0,IF(F290="past-client",Scoring!$B$3,IF(F290="sphere",Scoring!$B$4,IF(F290="lead",Scoring!$B$5,0)))+MAX(1,MIN(3,N(G290)))*Scoring!$B$6+IF(H290="",Scoring!$B$10,IF(R290&lt;24,Scoring!$B$7,IF(R290&lt;60,Scoring!$B$8,Scoring!$B$9)))+IF(M290="Y",Scoring!$B$11,0)+IF(N(N290)&gt;=7,Scoring!$B$12,IF(N(N290)&gt;=4,Scoring!$B$13,0))))</f>
        <v/>
      </c>
      <c r="V290" s="9">
        <f>IF(A290="","",IF(OR(T290="Suppressed",T290="Recently active"),"-",IF(U290&gt;=Scoring!$B$14,"A",IF(U290&gt;=Scoring!$B$15,"B","C"))))</f>
        <v/>
      </c>
      <c r="W290" s="9">
        <f>IF(OR(A290="",V290="-"),"",COUNTIFS($V$2:$V$1001,"&lt;&gt;-",$U$2:$U$1001,"&gt;"&amp;U290)+1)</f>
        <v/>
      </c>
    </row>
    <row r="291">
      <c r="H291" s="8" t="n"/>
      <c r="R291" s="9">
        <f>IF(A291="","",IF(H291="","never",DATEDIF(H291,Scoring!$B$2,"m")))</f>
        <v/>
      </c>
      <c r="S291" s="9">
        <f>IF(A291="","",IF(L291="Y","None",IF(AND(E291&lt;&gt;"",J291="Y"),"Text",IF(AND(D291&lt;&gt;"",I291&lt;&gt;"Y"),"Email",IF(AND(E291&lt;&gt;"",K291="N"),"Call","None")))))</f>
        <v/>
      </c>
      <c r="T291" s="9">
        <f>IF(A291="","",IF(S291="None","Suppressed",IF(AND(H291&lt;&gt;"",R291&lt;Scoring!$B$16),"Recently active",IF(F291="past-client","Past client",IF(F291="sphere","Sphere",IF(F291="lead","Dormant lead","Needs review"))))))</f>
        <v/>
      </c>
      <c r="U291" s="9">
        <f>IF(A291="","",IF(OR(T291="Suppressed",T291="Recently active"),0,IF(F291="past-client",Scoring!$B$3,IF(F291="sphere",Scoring!$B$4,IF(F291="lead",Scoring!$B$5,0)))+MAX(1,MIN(3,N(G291)))*Scoring!$B$6+IF(H291="",Scoring!$B$10,IF(R291&lt;24,Scoring!$B$7,IF(R291&lt;60,Scoring!$B$8,Scoring!$B$9)))+IF(M291="Y",Scoring!$B$11,0)+IF(N(N291)&gt;=7,Scoring!$B$12,IF(N(N291)&gt;=4,Scoring!$B$13,0))))</f>
        <v/>
      </c>
      <c r="V291" s="9">
        <f>IF(A291="","",IF(OR(T291="Suppressed",T291="Recently active"),"-",IF(U291&gt;=Scoring!$B$14,"A",IF(U291&gt;=Scoring!$B$15,"B","C"))))</f>
        <v/>
      </c>
      <c r="W291" s="9">
        <f>IF(OR(A291="",V291="-"),"",COUNTIFS($V$2:$V$1001,"&lt;&gt;-",$U$2:$U$1001,"&gt;"&amp;U291)+1)</f>
        <v/>
      </c>
    </row>
    <row r="292">
      <c r="H292" s="8" t="n"/>
      <c r="R292" s="9">
        <f>IF(A292="","",IF(H292="","never",DATEDIF(H292,Scoring!$B$2,"m")))</f>
        <v/>
      </c>
      <c r="S292" s="9">
        <f>IF(A292="","",IF(L292="Y","None",IF(AND(E292&lt;&gt;"",J292="Y"),"Text",IF(AND(D292&lt;&gt;"",I292&lt;&gt;"Y"),"Email",IF(AND(E292&lt;&gt;"",K292="N"),"Call","None")))))</f>
        <v/>
      </c>
      <c r="T292" s="9">
        <f>IF(A292="","",IF(S292="None","Suppressed",IF(AND(H292&lt;&gt;"",R292&lt;Scoring!$B$16),"Recently active",IF(F292="past-client","Past client",IF(F292="sphere","Sphere",IF(F292="lead","Dormant lead","Needs review"))))))</f>
        <v/>
      </c>
      <c r="U292" s="9">
        <f>IF(A292="","",IF(OR(T292="Suppressed",T292="Recently active"),0,IF(F292="past-client",Scoring!$B$3,IF(F292="sphere",Scoring!$B$4,IF(F292="lead",Scoring!$B$5,0)))+MAX(1,MIN(3,N(G292)))*Scoring!$B$6+IF(H292="",Scoring!$B$10,IF(R292&lt;24,Scoring!$B$7,IF(R292&lt;60,Scoring!$B$8,Scoring!$B$9)))+IF(M292="Y",Scoring!$B$11,0)+IF(N(N292)&gt;=7,Scoring!$B$12,IF(N(N292)&gt;=4,Scoring!$B$13,0))))</f>
        <v/>
      </c>
      <c r="V292" s="9">
        <f>IF(A292="","",IF(OR(T292="Suppressed",T292="Recently active"),"-",IF(U292&gt;=Scoring!$B$14,"A",IF(U292&gt;=Scoring!$B$15,"B","C"))))</f>
        <v/>
      </c>
      <c r="W292" s="9">
        <f>IF(OR(A292="",V292="-"),"",COUNTIFS($V$2:$V$1001,"&lt;&gt;-",$U$2:$U$1001,"&gt;"&amp;U292)+1)</f>
        <v/>
      </c>
    </row>
    <row r="293">
      <c r="H293" s="8" t="n"/>
      <c r="R293" s="9">
        <f>IF(A293="","",IF(H293="","never",DATEDIF(H293,Scoring!$B$2,"m")))</f>
        <v/>
      </c>
      <c r="S293" s="9">
        <f>IF(A293="","",IF(L293="Y","None",IF(AND(E293&lt;&gt;"",J293="Y"),"Text",IF(AND(D293&lt;&gt;"",I293&lt;&gt;"Y"),"Email",IF(AND(E293&lt;&gt;"",K293="N"),"Call","None")))))</f>
        <v/>
      </c>
      <c r="T293" s="9">
        <f>IF(A293="","",IF(S293="None","Suppressed",IF(AND(H293&lt;&gt;"",R293&lt;Scoring!$B$16),"Recently active",IF(F293="past-client","Past client",IF(F293="sphere","Sphere",IF(F293="lead","Dormant lead","Needs review"))))))</f>
        <v/>
      </c>
      <c r="U293" s="9">
        <f>IF(A293="","",IF(OR(T293="Suppressed",T293="Recently active"),0,IF(F293="past-client",Scoring!$B$3,IF(F293="sphere",Scoring!$B$4,IF(F293="lead",Scoring!$B$5,0)))+MAX(1,MIN(3,N(G293)))*Scoring!$B$6+IF(H293="",Scoring!$B$10,IF(R293&lt;24,Scoring!$B$7,IF(R293&lt;60,Scoring!$B$8,Scoring!$B$9)))+IF(M293="Y",Scoring!$B$11,0)+IF(N(N293)&gt;=7,Scoring!$B$12,IF(N(N293)&gt;=4,Scoring!$B$13,0))))</f>
        <v/>
      </c>
      <c r="V293" s="9">
        <f>IF(A293="","",IF(OR(T293="Suppressed",T293="Recently active"),"-",IF(U293&gt;=Scoring!$B$14,"A",IF(U293&gt;=Scoring!$B$15,"B","C"))))</f>
        <v/>
      </c>
      <c r="W293" s="9">
        <f>IF(OR(A293="",V293="-"),"",COUNTIFS($V$2:$V$1001,"&lt;&gt;-",$U$2:$U$1001,"&gt;"&amp;U293)+1)</f>
        <v/>
      </c>
    </row>
    <row r="294">
      <c r="H294" s="8" t="n"/>
      <c r="R294" s="9">
        <f>IF(A294="","",IF(H294="","never",DATEDIF(H294,Scoring!$B$2,"m")))</f>
        <v/>
      </c>
      <c r="S294" s="9">
        <f>IF(A294="","",IF(L294="Y","None",IF(AND(E294&lt;&gt;"",J294="Y"),"Text",IF(AND(D294&lt;&gt;"",I294&lt;&gt;"Y"),"Email",IF(AND(E294&lt;&gt;"",K294="N"),"Call","None")))))</f>
        <v/>
      </c>
      <c r="T294" s="9">
        <f>IF(A294="","",IF(S294="None","Suppressed",IF(AND(H294&lt;&gt;"",R294&lt;Scoring!$B$16),"Recently active",IF(F294="past-client","Past client",IF(F294="sphere","Sphere",IF(F294="lead","Dormant lead","Needs review"))))))</f>
        <v/>
      </c>
      <c r="U294" s="9">
        <f>IF(A294="","",IF(OR(T294="Suppressed",T294="Recently active"),0,IF(F294="past-client",Scoring!$B$3,IF(F294="sphere",Scoring!$B$4,IF(F294="lead",Scoring!$B$5,0)))+MAX(1,MIN(3,N(G294)))*Scoring!$B$6+IF(H294="",Scoring!$B$10,IF(R294&lt;24,Scoring!$B$7,IF(R294&lt;60,Scoring!$B$8,Scoring!$B$9)))+IF(M294="Y",Scoring!$B$11,0)+IF(N(N294)&gt;=7,Scoring!$B$12,IF(N(N294)&gt;=4,Scoring!$B$13,0))))</f>
        <v/>
      </c>
      <c r="V294" s="9">
        <f>IF(A294="","",IF(OR(T294="Suppressed",T294="Recently active"),"-",IF(U294&gt;=Scoring!$B$14,"A",IF(U294&gt;=Scoring!$B$15,"B","C"))))</f>
        <v/>
      </c>
      <c r="W294" s="9">
        <f>IF(OR(A294="",V294="-"),"",COUNTIFS($V$2:$V$1001,"&lt;&gt;-",$U$2:$U$1001,"&gt;"&amp;U294)+1)</f>
        <v/>
      </c>
    </row>
    <row r="295">
      <c r="H295" s="8" t="n"/>
      <c r="R295" s="9">
        <f>IF(A295="","",IF(H295="","never",DATEDIF(H295,Scoring!$B$2,"m")))</f>
        <v/>
      </c>
      <c r="S295" s="9">
        <f>IF(A295="","",IF(L295="Y","None",IF(AND(E295&lt;&gt;"",J295="Y"),"Text",IF(AND(D295&lt;&gt;"",I295&lt;&gt;"Y"),"Email",IF(AND(E295&lt;&gt;"",K295="N"),"Call","None")))))</f>
        <v/>
      </c>
      <c r="T295" s="9">
        <f>IF(A295="","",IF(S295="None","Suppressed",IF(AND(H295&lt;&gt;"",R295&lt;Scoring!$B$16),"Recently active",IF(F295="past-client","Past client",IF(F295="sphere","Sphere",IF(F295="lead","Dormant lead","Needs review"))))))</f>
        <v/>
      </c>
      <c r="U295" s="9">
        <f>IF(A295="","",IF(OR(T295="Suppressed",T295="Recently active"),0,IF(F295="past-client",Scoring!$B$3,IF(F295="sphere",Scoring!$B$4,IF(F295="lead",Scoring!$B$5,0)))+MAX(1,MIN(3,N(G295)))*Scoring!$B$6+IF(H295="",Scoring!$B$10,IF(R295&lt;24,Scoring!$B$7,IF(R295&lt;60,Scoring!$B$8,Scoring!$B$9)))+IF(M295="Y",Scoring!$B$11,0)+IF(N(N295)&gt;=7,Scoring!$B$12,IF(N(N295)&gt;=4,Scoring!$B$13,0))))</f>
        <v/>
      </c>
      <c r="V295" s="9">
        <f>IF(A295="","",IF(OR(T295="Suppressed",T295="Recently active"),"-",IF(U295&gt;=Scoring!$B$14,"A",IF(U295&gt;=Scoring!$B$15,"B","C"))))</f>
        <v/>
      </c>
      <c r="W295" s="9">
        <f>IF(OR(A295="",V295="-"),"",COUNTIFS($V$2:$V$1001,"&lt;&gt;-",$U$2:$U$1001,"&gt;"&amp;U295)+1)</f>
        <v/>
      </c>
    </row>
    <row r="296">
      <c r="H296" s="8" t="n"/>
      <c r="R296" s="9">
        <f>IF(A296="","",IF(H296="","never",DATEDIF(H296,Scoring!$B$2,"m")))</f>
        <v/>
      </c>
      <c r="S296" s="9">
        <f>IF(A296="","",IF(L296="Y","None",IF(AND(E296&lt;&gt;"",J296="Y"),"Text",IF(AND(D296&lt;&gt;"",I296&lt;&gt;"Y"),"Email",IF(AND(E296&lt;&gt;"",K296="N"),"Call","None")))))</f>
        <v/>
      </c>
      <c r="T296" s="9">
        <f>IF(A296="","",IF(S296="None","Suppressed",IF(AND(H296&lt;&gt;"",R296&lt;Scoring!$B$16),"Recently active",IF(F296="past-client","Past client",IF(F296="sphere","Sphere",IF(F296="lead","Dormant lead","Needs review"))))))</f>
        <v/>
      </c>
      <c r="U296" s="9">
        <f>IF(A296="","",IF(OR(T296="Suppressed",T296="Recently active"),0,IF(F296="past-client",Scoring!$B$3,IF(F296="sphere",Scoring!$B$4,IF(F296="lead",Scoring!$B$5,0)))+MAX(1,MIN(3,N(G296)))*Scoring!$B$6+IF(H296="",Scoring!$B$10,IF(R296&lt;24,Scoring!$B$7,IF(R296&lt;60,Scoring!$B$8,Scoring!$B$9)))+IF(M296="Y",Scoring!$B$11,0)+IF(N(N296)&gt;=7,Scoring!$B$12,IF(N(N296)&gt;=4,Scoring!$B$13,0))))</f>
        <v/>
      </c>
      <c r="V296" s="9">
        <f>IF(A296="","",IF(OR(T296="Suppressed",T296="Recently active"),"-",IF(U296&gt;=Scoring!$B$14,"A",IF(U296&gt;=Scoring!$B$15,"B","C"))))</f>
        <v/>
      </c>
      <c r="W296" s="9">
        <f>IF(OR(A296="",V296="-"),"",COUNTIFS($V$2:$V$1001,"&lt;&gt;-",$U$2:$U$1001,"&gt;"&amp;U296)+1)</f>
        <v/>
      </c>
    </row>
    <row r="297">
      <c r="H297" s="8" t="n"/>
      <c r="R297" s="9">
        <f>IF(A297="","",IF(H297="","never",DATEDIF(H297,Scoring!$B$2,"m")))</f>
        <v/>
      </c>
      <c r="S297" s="9">
        <f>IF(A297="","",IF(L297="Y","None",IF(AND(E297&lt;&gt;"",J297="Y"),"Text",IF(AND(D297&lt;&gt;"",I297&lt;&gt;"Y"),"Email",IF(AND(E297&lt;&gt;"",K297="N"),"Call","None")))))</f>
        <v/>
      </c>
      <c r="T297" s="9">
        <f>IF(A297="","",IF(S297="None","Suppressed",IF(AND(H297&lt;&gt;"",R297&lt;Scoring!$B$16),"Recently active",IF(F297="past-client","Past client",IF(F297="sphere","Sphere",IF(F297="lead","Dormant lead","Needs review"))))))</f>
        <v/>
      </c>
      <c r="U297" s="9">
        <f>IF(A297="","",IF(OR(T297="Suppressed",T297="Recently active"),0,IF(F297="past-client",Scoring!$B$3,IF(F297="sphere",Scoring!$B$4,IF(F297="lead",Scoring!$B$5,0)))+MAX(1,MIN(3,N(G297)))*Scoring!$B$6+IF(H297="",Scoring!$B$10,IF(R297&lt;24,Scoring!$B$7,IF(R297&lt;60,Scoring!$B$8,Scoring!$B$9)))+IF(M297="Y",Scoring!$B$11,0)+IF(N(N297)&gt;=7,Scoring!$B$12,IF(N(N297)&gt;=4,Scoring!$B$13,0))))</f>
        <v/>
      </c>
      <c r="V297" s="9">
        <f>IF(A297="","",IF(OR(T297="Suppressed",T297="Recently active"),"-",IF(U297&gt;=Scoring!$B$14,"A",IF(U297&gt;=Scoring!$B$15,"B","C"))))</f>
        <v/>
      </c>
      <c r="W297" s="9">
        <f>IF(OR(A297="",V297="-"),"",COUNTIFS($V$2:$V$1001,"&lt;&gt;-",$U$2:$U$1001,"&gt;"&amp;U297)+1)</f>
        <v/>
      </c>
    </row>
    <row r="298">
      <c r="H298" s="8" t="n"/>
      <c r="R298" s="9">
        <f>IF(A298="","",IF(H298="","never",DATEDIF(H298,Scoring!$B$2,"m")))</f>
        <v/>
      </c>
      <c r="S298" s="9">
        <f>IF(A298="","",IF(L298="Y","None",IF(AND(E298&lt;&gt;"",J298="Y"),"Text",IF(AND(D298&lt;&gt;"",I298&lt;&gt;"Y"),"Email",IF(AND(E298&lt;&gt;"",K298="N"),"Call","None")))))</f>
        <v/>
      </c>
      <c r="T298" s="9">
        <f>IF(A298="","",IF(S298="None","Suppressed",IF(AND(H298&lt;&gt;"",R298&lt;Scoring!$B$16),"Recently active",IF(F298="past-client","Past client",IF(F298="sphere","Sphere",IF(F298="lead","Dormant lead","Needs review"))))))</f>
        <v/>
      </c>
      <c r="U298" s="9">
        <f>IF(A298="","",IF(OR(T298="Suppressed",T298="Recently active"),0,IF(F298="past-client",Scoring!$B$3,IF(F298="sphere",Scoring!$B$4,IF(F298="lead",Scoring!$B$5,0)))+MAX(1,MIN(3,N(G298)))*Scoring!$B$6+IF(H298="",Scoring!$B$10,IF(R298&lt;24,Scoring!$B$7,IF(R298&lt;60,Scoring!$B$8,Scoring!$B$9)))+IF(M298="Y",Scoring!$B$11,0)+IF(N(N298)&gt;=7,Scoring!$B$12,IF(N(N298)&gt;=4,Scoring!$B$13,0))))</f>
        <v/>
      </c>
      <c r="V298" s="9">
        <f>IF(A298="","",IF(OR(T298="Suppressed",T298="Recently active"),"-",IF(U298&gt;=Scoring!$B$14,"A",IF(U298&gt;=Scoring!$B$15,"B","C"))))</f>
        <v/>
      </c>
      <c r="W298" s="9">
        <f>IF(OR(A298="",V298="-"),"",COUNTIFS($V$2:$V$1001,"&lt;&gt;-",$U$2:$U$1001,"&gt;"&amp;U298)+1)</f>
        <v/>
      </c>
    </row>
    <row r="299">
      <c r="H299" s="8" t="n"/>
      <c r="R299" s="9">
        <f>IF(A299="","",IF(H299="","never",DATEDIF(H299,Scoring!$B$2,"m")))</f>
        <v/>
      </c>
      <c r="S299" s="9">
        <f>IF(A299="","",IF(L299="Y","None",IF(AND(E299&lt;&gt;"",J299="Y"),"Text",IF(AND(D299&lt;&gt;"",I299&lt;&gt;"Y"),"Email",IF(AND(E299&lt;&gt;"",K299="N"),"Call","None")))))</f>
        <v/>
      </c>
      <c r="T299" s="9">
        <f>IF(A299="","",IF(S299="None","Suppressed",IF(AND(H299&lt;&gt;"",R299&lt;Scoring!$B$16),"Recently active",IF(F299="past-client","Past client",IF(F299="sphere","Sphere",IF(F299="lead","Dormant lead","Needs review"))))))</f>
        <v/>
      </c>
      <c r="U299" s="9">
        <f>IF(A299="","",IF(OR(T299="Suppressed",T299="Recently active"),0,IF(F299="past-client",Scoring!$B$3,IF(F299="sphere",Scoring!$B$4,IF(F299="lead",Scoring!$B$5,0)))+MAX(1,MIN(3,N(G299)))*Scoring!$B$6+IF(H299="",Scoring!$B$10,IF(R299&lt;24,Scoring!$B$7,IF(R299&lt;60,Scoring!$B$8,Scoring!$B$9)))+IF(M299="Y",Scoring!$B$11,0)+IF(N(N299)&gt;=7,Scoring!$B$12,IF(N(N299)&gt;=4,Scoring!$B$13,0))))</f>
        <v/>
      </c>
      <c r="V299" s="9">
        <f>IF(A299="","",IF(OR(T299="Suppressed",T299="Recently active"),"-",IF(U299&gt;=Scoring!$B$14,"A",IF(U299&gt;=Scoring!$B$15,"B","C"))))</f>
        <v/>
      </c>
      <c r="W299" s="9">
        <f>IF(OR(A299="",V299="-"),"",COUNTIFS($V$2:$V$1001,"&lt;&gt;-",$U$2:$U$1001,"&gt;"&amp;U299)+1)</f>
        <v/>
      </c>
    </row>
    <row r="300">
      <c r="H300" s="8" t="n"/>
      <c r="R300" s="9">
        <f>IF(A300="","",IF(H300="","never",DATEDIF(H300,Scoring!$B$2,"m")))</f>
        <v/>
      </c>
      <c r="S300" s="9">
        <f>IF(A300="","",IF(L300="Y","None",IF(AND(E300&lt;&gt;"",J300="Y"),"Text",IF(AND(D300&lt;&gt;"",I300&lt;&gt;"Y"),"Email",IF(AND(E300&lt;&gt;"",K300="N"),"Call","None")))))</f>
        <v/>
      </c>
      <c r="T300" s="9">
        <f>IF(A300="","",IF(S300="None","Suppressed",IF(AND(H300&lt;&gt;"",R300&lt;Scoring!$B$16),"Recently active",IF(F300="past-client","Past client",IF(F300="sphere","Sphere",IF(F300="lead","Dormant lead","Needs review"))))))</f>
        <v/>
      </c>
      <c r="U300" s="9">
        <f>IF(A300="","",IF(OR(T300="Suppressed",T300="Recently active"),0,IF(F300="past-client",Scoring!$B$3,IF(F300="sphere",Scoring!$B$4,IF(F300="lead",Scoring!$B$5,0)))+MAX(1,MIN(3,N(G300)))*Scoring!$B$6+IF(H300="",Scoring!$B$10,IF(R300&lt;24,Scoring!$B$7,IF(R300&lt;60,Scoring!$B$8,Scoring!$B$9)))+IF(M300="Y",Scoring!$B$11,0)+IF(N(N300)&gt;=7,Scoring!$B$12,IF(N(N300)&gt;=4,Scoring!$B$13,0))))</f>
        <v/>
      </c>
      <c r="V300" s="9">
        <f>IF(A300="","",IF(OR(T300="Suppressed",T300="Recently active"),"-",IF(U300&gt;=Scoring!$B$14,"A",IF(U300&gt;=Scoring!$B$15,"B","C"))))</f>
        <v/>
      </c>
      <c r="W300" s="9">
        <f>IF(OR(A300="",V300="-"),"",COUNTIFS($V$2:$V$1001,"&lt;&gt;-",$U$2:$U$1001,"&gt;"&amp;U300)+1)</f>
        <v/>
      </c>
    </row>
    <row r="301">
      <c r="H301" s="8" t="n"/>
      <c r="R301" s="9">
        <f>IF(A301="","",IF(H301="","never",DATEDIF(H301,Scoring!$B$2,"m")))</f>
        <v/>
      </c>
      <c r="S301" s="9">
        <f>IF(A301="","",IF(L301="Y","None",IF(AND(E301&lt;&gt;"",J301="Y"),"Text",IF(AND(D301&lt;&gt;"",I301&lt;&gt;"Y"),"Email",IF(AND(E301&lt;&gt;"",K301="N"),"Call","None")))))</f>
        <v/>
      </c>
      <c r="T301" s="9">
        <f>IF(A301="","",IF(S301="None","Suppressed",IF(AND(H301&lt;&gt;"",R301&lt;Scoring!$B$16),"Recently active",IF(F301="past-client","Past client",IF(F301="sphere","Sphere",IF(F301="lead","Dormant lead","Needs review"))))))</f>
        <v/>
      </c>
      <c r="U301" s="9">
        <f>IF(A301="","",IF(OR(T301="Suppressed",T301="Recently active"),0,IF(F301="past-client",Scoring!$B$3,IF(F301="sphere",Scoring!$B$4,IF(F301="lead",Scoring!$B$5,0)))+MAX(1,MIN(3,N(G301)))*Scoring!$B$6+IF(H301="",Scoring!$B$10,IF(R301&lt;24,Scoring!$B$7,IF(R301&lt;60,Scoring!$B$8,Scoring!$B$9)))+IF(M301="Y",Scoring!$B$11,0)+IF(N(N301)&gt;=7,Scoring!$B$12,IF(N(N301)&gt;=4,Scoring!$B$13,0))))</f>
        <v/>
      </c>
      <c r="V301" s="9">
        <f>IF(A301="","",IF(OR(T301="Suppressed",T301="Recently active"),"-",IF(U301&gt;=Scoring!$B$14,"A",IF(U301&gt;=Scoring!$B$15,"B","C"))))</f>
        <v/>
      </c>
      <c r="W301" s="9">
        <f>IF(OR(A301="",V301="-"),"",COUNTIFS($V$2:$V$1001,"&lt;&gt;-",$U$2:$U$1001,"&gt;"&amp;U301)+1)</f>
        <v/>
      </c>
    </row>
    <row r="302">
      <c r="H302" s="8" t="n"/>
      <c r="R302" s="9">
        <f>IF(A302="","",IF(H302="","never",DATEDIF(H302,Scoring!$B$2,"m")))</f>
        <v/>
      </c>
      <c r="S302" s="9">
        <f>IF(A302="","",IF(L302="Y","None",IF(AND(E302&lt;&gt;"",J302="Y"),"Text",IF(AND(D302&lt;&gt;"",I302&lt;&gt;"Y"),"Email",IF(AND(E302&lt;&gt;"",K302="N"),"Call","None")))))</f>
        <v/>
      </c>
      <c r="T302" s="9">
        <f>IF(A302="","",IF(S302="None","Suppressed",IF(AND(H302&lt;&gt;"",R302&lt;Scoring!$B$16),"Recently active",IF(F302="past-client","Past client",IF(F302="sphere","Sphere",IF(F302="lead","Dormant lead","Needs review"))))))</f>
        <v/>
      </c>
      <c r="U302" s="9">
        <f>IF(A302="","",IF(OR(T302="Suppressed",T302="Recently active"),0,IF(F302="past-client",Scoring!$B$3,IF(F302="sphere",Scoring!$B$4,IF(F302="lead",Scoring!$B$5,0)))+MAX(1,MIN(3,N(G302)))*Scoring!$B$6+IF(H302="",Scoring!$B$10,IF(R302&lt;24,Scoring!$B$7,IF(R302&lt;60,Scoring!$B$8,Scoring!$B$9)))+IF(M302="Y",Scoring!$B$11,0)+IF(N(N302)&gt;=7,Scoring!$B$12,IF(N(N302)&gt;=4,Scoring!$B$13,0))))</f>
        <v/>
      </c>
      <c r="V302" s="9">
        <f>IF(A302="","",IF(OR(T302="Suppressed",T302="Recently active"),"-",IF(U302&gt;=Scoring!$B$14,"A",IF(U302&gt;=Scoring!$B$15,"B","C"))))</f>
        <v/>
      </c>
      <c r="W302" s="9">
        <f>IF(OR(A302="",V302="-"),"",COUNTIFS($V$2:$V$1001,"&lt;&gt;-",$U$2:$U$1001,"&gt;"&amp;U302)+1)</f>
        <v/>
      </c>
    </row>
    <row r="303">
      <c r="H303" s="8" t="n"/>
      <c r="R303" s="9">
        <f>IF(A303="","",IF(H303="","never",DATEDIF(H303,Scoring!$B$2,"m")))</f>
        <v/>
      </c>
      <c r="S303" s="9">
        <f>IF(A303="","",IF(L303="Y","None",IF(AND(E303&lt;&gt;"",J303="Y"),"Text",IF(AND(D303&lt;&gt;"",I303&lt;&gt;"Y"),"Email",IF(AND(E303&lt;&gt;"",K303="N"),"Call","None")))))</f>
        <v/>
      </c>
      <c r="T303" s="9">
        <f>IF(A303="","",IF(S303="None","Suppressed",IF(AND(H303&lt;&gt;"",R303&lt;Scoring!$B$16),"Recently active",IF(F303="past-client","Past client",IF(F303="sphere","Sphere",IF(F303="lead","Dormant lead","Needs review"))))))</f>
        <v/>
      </c>
      <c r="U303" s="9">
        <f>IF(A303="","",IF(OR(T303="Suppressed",T303="Recently active"),0,IF(F303="past-client",Scoring!$B$3,IF(F303="sphere",Scoring!$B$4,IF(F303="lead",Scoring!$B$5,0)))+MAX(1,MIN(3,N(G303)))*Scoring!$B$6+IF(H303="",Scoring!$B$10,IF(R303&lt;24,Scoring!$B$7,IF(R303&lt;60,Scoring!$B$8,Scoring!$B$9)))+IF(M303="Y",Scoring!$B$11,0)+IF(N(N303)&gt;=7,Scoring!$B$12,IF(N(N303)&gt;=4,Scoring!$B$13,0))))</f>
        <v/>
      </c>
      <c r="V303" s="9">
        <f>IF(A303="","",IF(OR(T303="Suppressed",T303="Recently active"),"-",IF(U303&gt;=Scoring!$B$14,"A",IF(U303&gt;=Scoring!$B$15,"B","C"))))</f>
        <v/>
      </c>
      <c r="W303" s="9">
        <f>IF(OR(A303="",V303="-"),"",COUNTIFS($V$2:$V$1001,"&lt;&gt;-",$U$2:$U$1001,"&gt;"&amp;U303)+1)</f>
        <v/>
      </c>
    </row>
    <row r="304">
      <c r="H304" s="8" t="n"/>
      <c r="R304" s="9">
        <f>IF(A304="","",IF(H304="","never",DATEDIF(H304,Scoring!$B$2,"m")))</f>
        <v/>
      </c>
      <c r="S304" s="9">
        <f>IF(A304="","",IF(L304="Y","None",IF(AND(E304&lt;&gt;"",J304="Y"),"Text",IF(AND(D304&lt;&gt;"",I304&lt;&gt;"Y"),"Email",IF(AND(E304&lt;&gt;"",K304="N"),"Call","None")))))</f>
        <v/>
      </c>
      <c r="T304" s="9">
        <f>IF(A304="","",IF(S304="None","Suppressed",IF(AND(H304&lt;&gt;"",R304&lt;Scoring!$B$16),"Recently active",IF(F304="past-client","Past client",IF(F304="sphere","Sphere",IF(F304="lead","Dormant lead","Needs review"))))))</f>
        <v/>
      </c>
      <c r="U304" s="9">
        <f>IF(A304="","",IF(OR(T304="Suppressed",T304="Recently active"),0,IF(F304="past-client",Scoring!$B$3,IF(F304="sphere",Scoring!$B$4,IF(F304="lead",Scoring!$B$5,0)))+MAX(1,MIN(3,N(G304)))*Scoring!$B$6+IF(H304="",Scoring!$B$10,IF(R304&lt;24,Scoring!$B$7,IF(R304&lt;60,Scoring!$B$8,Scoring!$B$9)))+IF(M304="Y",Scoring!$B$11,0)+IF(N(N304)&gt;=7,Scoring!$B$12,IF(N(N304)&gt;=4,Scoring!$B$13,0))))</f>
        <v/>
      </c>
      <c r="V304" s="9">
        <f>IF(A304="","",IF(OR(T304="Suppressed",T304="Recently active"),"-",IF(U304&gt;=Scoring!$B$14,"A",IF(U304&gt;=Scoring!$B$15,"B","C"))))</f>
        <v/>
      </c>
      <c r="W304" s="9">
        <f>IF(OR(A304="",V304="-"),"",COUNTIFS($V$2:$V$1001,"&lt;&gt;-",$U$2:$U$1001,"&gt;"&amp;U304)+1)</f>
        <v/>
      </c>
    </row>
    <row r="305">
      <c r="H305" s="8" t="n"/>
      <c r="R305" s="9">
        <f>IF(A305="","",IF(H305="","never",DATEDIF(H305,Scoring!$B$2,"m")))</f>
        <v/>
      </c>
      <c r="S305" s="9">
        <f>IF(A305="","",IF(L305="Y","None",IF(AND(E305&lt;&gt;"",J305="Y"),"Text",IF(AND(D305&lt;&gt;"",I305&lt;&gt;"Y"),"Email",IF(AND(E305&lt;&gt;"",K305="N"),"Call","None")))))</f>
        <v/>
      </c>
      <c r="T305" s="9">
        <f>IF(A305="","",IF(S305="None","Suppressed",IF(AND(H305&lt;&gt;"",R305&lt;Scoring!$B$16),"Recently active",IF(F305="past-client","Past client",IF(F305="sphere","Sphere",IF(F305="lead","Dormant lead","Needs review"))))))</f>
        <v/>
      </c>
      <c r="U305" s="9">
        <f>IF(A305="","",IF(OR(T305="Suppressed",T305="Recently active"),0,IF(F305="past-client",Scoring!$B$3,IF(F305="sphere",Scoring!$B$4,IF(F305="lead",Scoring!$B$5,0)))+MAX(1,MIN(3,N(G305)))*Scoring!$B$6+IF(H305="",Scoring!$B$10,IF(R305&lt;24,Scoring!$B$7,IF(R305&lt;60,Scoring!$B$8,Scoring!$B$9)))+IF(M305="Y",Scoring!$B$11,0)+IF(N(N305)&gt;=7,Scoring!$B$12,IF(N(N305)&gt;=4,Scoring!$B$13,0))))</f>
        <v/>
      </c>
      <c r="V305" s="9">
        <f>IF(A305="","",IF(OR(T305="Suppressed",T305="Recently active"),"-",IF(U305&gt;=Scoring!$B$14,"A",IF(U305&gt;=Scoring!$B$15,"B","C"))))</f>
        <v/>
      </c>
      <c r="W305" s="9">
        <f>IF(OR(A305="",V305="-"),"",COUNTIFS($V$2:$V$1001,"&lt;&gt;-",$U$2:$U$1001,"&gt;"&amp;U305)+1)</f>
        <v/>
      </c>
    </row>
    <row r="306">
      <c r="H306" s="8" t="n"/>
      <c r="R306" s="9">
        <f>IF(A306="","",IF(H306="","never",DATEDIF(H306,Scoring!$B$2,"m")))</f>
        <v/>
      </c>
      <c r="S306" s="9">
        <f>IF(A306="","",IF(L306="Y","None",IF(AND(E306&lt;&gt;"",J306="Y"),"Text",IF(AND(D306&lt;&gt;"",I306&lt;&gt;"Y"),"Email",IF(AND(E306&lt;&gt;"",K306="N"),"Call","None")))))</f>
        <v/>
      </c>
      <c r="T306" s="9">
        <f>IF(A306="","",IF(S306="None","Suppressed",IF(AND(H306&lt;&gt;"",R306&lt;Scoring!$B$16),"Recently active",IF(F306="past-client","Past client",IF(F306="sphere","Sphere",IF(F306="lead","Dormant lead","Needs review"))))))</f>
        <v/>
      </c>
      <c r="U306" s="9">
        <f>IF(A306="","",IF(OR(T306="Suppressed",T306="Recently active"),0,IF(F306="past-client",Scoring!$B$3,IF(F306="sphere",Scoring!$B$4,IF(F306="lead",Scoring!$B$5,0)))+MAX(1,MIN(3,N(G306)))*Scoring!$B$6+IF(H306="",Scoring!$B$10,IF(R306&lt;24,Scoring!$B$7,IF(R306&lt;60,Scoring!$B$8,Scoring!$B$9)))+IF(M306="Y",Scoring!$B$11,0)+IF(N(N306)&gt;=7,Scoring!$B$12,IF(N(N306)&gt;=4,Scoring!$B$13,0))))</f>
        <v/>
      </c>
      <c r="V306" s="9">
        <f>IF(A306="","",IF(OR(T306="Suppressed",T306="Recently active"),"-",IF(U306&gt;=Scoring!$B$14,"A",IF(U306&gt;=Scoring!$B$15,"B","C"))))</f>
        <v/>
      </c>
      <c r="W306" s="9">
        <f>IF(OR(A306="",V306="-"),"",COUNTIFS($V$2:$V$1001,"&lt;&gt;-",$U$2:$U$1001,"&gt;"&amp;U306)+1)</f>
        <v/>
      </c>
    </row>
    <row r="307">
      <c r="H307" s="8" t="n"/>
      <c r="R307" s="9">
        <f>IF(A307="","",IF(H307="","never",DATEDIF(H307,Scoring!$B$2,"m")))</f>
        <v/>
      </c>
      <c r="S307" s="9">
        <f>IF(A307="","",IF(L307="Y","None",IF(AND(E307&lt;&gt;"",J307="Y"),"Text",IF(AND(D307&lt;&gt;"",I307&lt;&gt;"Y"),"Email",IF(AND(E307&lt;&gt;"",K307="N"),"Call","None")))))</f>
        <v/>
      </c>
      <c r="T307" s="9">
        <f>IF(A307="","",IF(S307="None","Suppressed",IF(AND(H307&lt;&gt;"",R307&lt;Scoring!$B$16),"Recently active",IF(F307="past-client","Past client",IF(F307="sphere","Sphere",IF(F307="lead","Dormant lead","Needs review"))))))</f>
        <v/>
      </c>
      <c r="U307" s="9">
        <f>IF(A307="","",IF(OR(T307="Suppressed",T307="Recently active"),0,IF(F307="past-client",Scoring!$B$3,IF(F307="sphere",Scoring!$B$4,IF(F307="lead",Scoring!$B$5,0)))+MAX(1,MIN(3,N(G307)))*Scoring!$B$6+IF(H307="",Scoring!$B$10,IF(R307&lt;24,Scoring!$B$7,IF(R307&lt;60,Scoring!$B$8,Scoring!$B$9)))+IF(M307="Y",Scoring!$B$11,0)+IF(N(N307)&gt;=7,Scoring!$B$12,IF(N(N307)&gt;=4,Scoring!$B$13,0))))</f>
        <v/>
      </c>
      <c r="V307" s="9">
        <f>IF(A307="","",IF(OR(T307="Suppressed",T307="Recently active"),"-",IF(U307&gt;=Scoring!$B$14,"A",IF(U307&gt;=Scoring!$B$15,"B","C"))))</f>
        <v/>
      </c>
      <c r="W307" s="9">
        <f>IF(OR(A307="",V307="-"),"",COUNTIFS($V$2:$V$1001,"&lt;&gt;-",$U$2:$U$1001,"&gt;"&amp;U307)+1)</f>
        <v/>
      </c>
    </row>
    <row r="308">
      <c r="H308" s="8" t="n"/>
      <c r="R308" s="9">
        <f>IF(A308="","",IF(H308="","never",DATEDIF(H308,Scoring!$B$2,"m")))</f>
        <v/>
      </c>
      <c r="S308" s="9">
        <f>IF(A308="","",IF(L308="Y","None",IF(AND(E308&lt;&gt;"",J308="Y"),"Text",IF(AND(D308&lt;&gt;"",I308&lt;&gt;"Y"),"Email",IF(AND(E308&lt;&gt;"",K308="N"),"Call","None")))))</f>
        <v/>
      </c>
      <c r="T308" s="9">
        <f>IF(A308="","",IF(S308="None","Suppressed",IF(AND(H308&lt;&gt;"",R308&lt;Scoring!$B$16),"Recently active",IF(F308="past-client","Past client",IF(F308="sphere","Sphere",IF(F308="lead","Dormant lead","Needs review"))))))</f>
        <v/>
      </c>
      <c r="U308" s="9">
        <f>IF(A308="","",IF(OR(T308="Suppressed",T308="Recently active"),0,IF(F308="past-client",Scoring!$B$3,IF(F308="sphere",Scoring!$B$4,IF(F308="lead",Scoring!$B$5,0)))+MAX(1,MIN(3,N(G308)))*Scoring!$B$6+IF(H308="",Scoring!$B$10,IF(R308&lt;24,Scoring!$B$7,IF(R308&lt;60,Scoring!$B$8,Scoring!$B$9)))+IF(M308="Y",Scoring!$B$11,0)+IF(N(N308)&gt;=7,Scoring!$B$12,IF(N(N308)&gt;=4,Scoring!$B$13,0))))</f>
        <v/>
      </c>
      <c r="V308" s="9">
        <f>IF(A308="","",IF(OR(T308="Suppressed",T308="Recently active"),"-",IF(U308&gt;=Scoring!$B$14,"A",IF(U308&gt;=Scoring!$B$15,"B","C"))))</f>
        <v/>
      </c>
      <c r="W308" s="9">
        <f>IF(OR(A308="",V308="-"),"",COUNTIFS($V$2:$V$1001,"&lt;&gt;-",$U$2:$U$1001,"&gt;"&amp;U308)+1)</f>
        <v/>
      </c>
    </row>
    <row r="309">
      <c r="H309" s="8" t="n"/>
      <c r="R309" s="9">
        <f>IF(A309="","",IF(H309="","never",DATEDIF(H309,Scoring!$B$2,"m")))</f>
        <v/>
      </c>
      <c r="S309" s="9">
        <f>IF(A309="","",IF(L309="Y","None",IF(AND(E309&lt;&gt;"",J309="Y"),"Text",IF(AND(D309&lt;&gt;"",I309&lt;&gt;"Y"),"Email",IF(AND(E309&lt;&gt;"",K309="N"),"Call","None")))))</f>
        <v/>
      </c>
      <c r="T309" s="9">
        <f>IF(A309="","",IF(S309="None","Suppressed",IF(AND(H309&lt;&gt;"",R309&lt;Scoring!$B$16),"Recently active",IF(F309="past-client","Past client",IF(F309="sphere","Sphere",IF(F309="lead","Dormant lead","Needs review"))))))</f>
        <v/>
      </c>
      <c r="U309" s="9">
        <f>IF(A309="","",IF(OR(T309="Suppressed",T309="Recently active"),0,IF(F309="past-client",Scoring!$B$3,IF(F309="sphere",Scoring!$B$4,IF(F309="lead",Scoring!$B$5,0)))+MAX(1,MIN(3,N(G309)))*Scoring!$B$6+IF(H309="",Scoring!$B$10,IF(R309&lt;24,Scoring!$B$7,IF(R309&lt;60,Scoring!$B$8,Scoring!$B$9)))+IF(M309="Y",Scoring!$B$11,0)+IF(N(N309)&gt;=7,Scoring!$B$12,IF(N(N309)&gt;=4,Scoring!$B$13,0))))</f>
        <v/>
      </c>
      <c r="V309" s="9">
        <f>IF(A309="","",IF(OR(T309="Suppressed",T309="Recently active"),"-",IF(U309&gt;=Scoring!$B$14,"A",IF(U309&gt;=Scoring!$B$15,"B","C"))))</f>
        <v/>
      </c>
      <c r="W309" s="9">
        <f>IF(OR(A309="",V309="-"),"",COUNTIFS($V$2:$V$1001,"&lt;&gt;-",$U$2:$U$1001,"&gt;"&amp;U309)+1)</f>
        <v/>
      </c>
    </row>
    <row r="310">
      <c r="H310" s="8" t="n"/>
      <c r="R310" s="9">
        <f>IF(A310="","",IF(H310="","never",DATEDIF(H310,Scoring!$B$2,"m")))</f>
        <v/>
      </c>
      <c r="S310" s="9">
        <f>IF(A310="","",IF(L310="Y","None",IF(AND(E310&lt;&gt;"",J310="Y"),"Text",IF(AND(D310&lt;&gt;"",I310&lt;&gt;"Y"),"Email",IF(AND(E310&lt;&gt;"",K310="N"),"Call","None")))))</f>
        <v/>
      </c>
      <c r="T310" s="9">
        <f>IF(A310="","",IF(S310="None","Suppressed",IF(AND(H310&lt;&gt;"",R310&lt;Scoring!$B$16),"Recently active",IF(F310="past-client","Past client",IF(F310="sphere","Sphere",IF(F310="lead","Dormant lead","Needs review"))))))</f>
        <v/>
      </c>
      <c r="U310" s="9">
        <f>IF(A310="","",IF(OR(T310="Suppressed",T310="Recently active"),0,IF(F310="past-client",Scoring!$B$3,IF(F310="sphere",Scoring!$B$4,IF(F310="lead",Scoring!$B$5,0)))+MAX(1,MIN(3,N(G310)))*Scoring!$B$6+IF(H310="",Scoring!$B$10,IF(R310&lt;24,Scoring!$B$7,IF(R310&lt;60,Scoring!$B$8,Scoring!$B$9)))+IF(M310="Y",Scoring!$B$11,0)+IF(N(N310)&gt;=7,Scoring!$B$12,IF(N(N310)&gt;=4,Scoring!$B$13,0))))</f>
        <v/>
      </c>
      <c r="V310" s="9">
        <f>IF(A310="","",IF(OR(T310="Suppressed",T310="Recently active"),"-",IF(U310&gt;=Scoring!$B$14,"A",IF(U310&gt;=Scoring!$B$15,"B","C"))))</f>
        <v/>
      </c>
      <c r="W310" s="9">
        <f>IF(OR(A310="",V310="-"),"",COUNTIFS($V$2:$V$1001,"&lt;&gt;-",$U$2:$U$1001,"&gt;"&amp;U310)+1)</f>
        <v/>
      </c>
    </row>
    <row r="311">
      <c r="H311" s="8" t="n"/>
      <c r="R311" s="9">
        <f>IF(A311="","",IF(H311="","never",DATEDIF(H311,Scoring!$B$2,"m")))</f>
        <v/>
      </c>
      <c r="S311" s="9">
        <f>IF(A311="","",IF(L311="Y","None",IF(AND(E311&lt;&gt;"",J311="Y"),"Text",IF(AND(D311&lt;&gt;"",I311&lt;&gt;"Y"),"Email",IF(AND(E311&lt;&gt;"",K311="N"),"Call","None")))))</f>
        <v/>
      </c>
      <c r="T311" s="9">
        <f>IF(A311="","",IF(S311="None","Suppressed",IF(AND(H311&lt;&gt;"",R311&lt;Scoring!$B$16),"Recently active",IF(F311="past-client","Past client",IF(F311="sphere","Sphere",IF(F311="lead","Dormant lead","Needs review"))))))</f>
        <v/>
      </c>
      <c r="U311" s="9">
        <f>IF(A311="","",IF(OR(T311="Suppressed",T311="Recently active"),0,IF(F311="past-client",Scoring!$B$3,IF(F311="sphere",Scoring!$B$4,IF(F311="lead",Scoring!$B$5,0)))+MAX(1,MIN(3,N(G311)))*Scoring!$B$6+IF(H311="",Scoring!$B$10,IF(R311&lt;24,Scoring!$B$7,IF(R311&lt;60,Scoring!$B$8,Scoring!$B$9)))+IF(M311="Y",Scoring!$B$11,0)+IF(N(N311)&gt;=7,Scoring!$B$12,IF(N(N311)&gt;=4,Scoring!$B$13,0))))</f>
        <v/>
      </c>
      <c r="V311" s="9">
        <f>IF(A311="","",IF(OR(T311="Suppressed",T311="Recently active"),"-",IF(U311&gt;=Scoring!$B$14,"A",IF(U311&gt;=Scoring!$B$15,"B","C"))))</f>
        <v/>
      </c>
      <c r="W311" s="9">
        <f>IF(OR(A311="",V311="-"),"",COUNTIFS($V$2:$V$1001,"&lt;&gt;-",$U$2:$U$1001,"&gt;"&amp;U311)+1)</f>
        <v/>
      </c>
    </row>
    <row r="312">
      <c r="H312" s="8" t="n"/>
      <c r="R312" s="9">
        <f>IF(A312="","",IF(H312="","never",DATEDIF(H312,Scoring!$B$2,"m")))</f>
        <v/>
      </c>
      <c r="S312" s="9">
        <f>IF(A312="","",IF(L312="Y","None",IF(AND(E312&lt;&gt;"",J312="Y"),"Text",IF(AND(D312&lt;&gt;"",I312&lt;&gt;"Y"),"Email",IF(AND(E312&lt;&gt;"",K312="N"),"Call","None")))))</f>
        <v/>
      </c>
      <c r="T312" s="9">
        <f>IF(A312="","",IF(S312="None","Suppressed",IF(AND(H312&lt;&gt;"",R312&lt;Scoring!$B$16),"Recently active",IF(F312="past-client","Past client",IF(F312="sphere","Sphere",IF(F312="lead","Dormant lead","Needs review"))))))</f>
        <v/>
      </c>
      <c r="U312" s="9">
        <f>IF(A312="","",IF(OR(T312="Suppressed",T312="Recently active"),0,IF(F312="past-client",Scoring!$B$3,IF(F312="sphere",Scoring!$B$4,IF(F312="lead",Scoring!$B$5,0)))+MAX(1,MIN(3,N(G312)))*Scoring!$B$6+IF(H312="",Scoring!$B$10,IF(R312&lt;24,Scoring!$B$7,IF(R312&lt;60,Scoring!$B$8,Scoring!$B$9)))+IF(M312="Y",Scoring!$B$11,0)+IF(N(N312)&gt;=7,Scoring!$B$12,IF(N(N312)&gt;=4,Scoring!$B$13,0))))</f>
        <v/>
      </c>
      <c r="V312" s="9">
        <f>IF(A312="","",IF(OR(T312="Suppressed",T312="Recently active"),"-",IF(U312&gt;=Scoring!$B$14,"A",IF(U312&gt;=Scoring!$B$15,"B","C"))))</f>
        <v/>
      </c>
      <c r="W312" s="9">
        <f>IF(OR(A312="",V312="-"),"",COUNTIFS($V$2:$V$1001,"&lt;&gt;-",$U$2:$U$1001,"&gt;"&amp;U312)+1)</f>
        <v/>
      </c>
    </row>
    <row r="313">
      <c r="H313" s="8" t="n"/>
      <c r="R313" s="9">
        <f>IF(A313="","",IF(H313="","never",DATEDIF(H313,Scoring!$B$2,"m")))</f>
        <v/>
      </c>
      <c r="S313" s="9">
        <f>IF(A313="","",IF(L313="Y","None",IF(AND(E313&lt;&gt;"",J313="Y"),"Text",IF(AND(D313&lt;&gt;"",I313&lt;&gt;"Y"),"Email",IF(AND(E313&lt;&gt;"",K313="N"),"Call","None")))))</f>
        <v/>
      </c>
      <c r="T313" s="9">
        <f>IF(A313="","",IF(S313="None","Suppressed",IF(AND(H313&lt;&gt;"",R313&lt;Scoring!$B$16),"Recently active",IF(F313="past-client","Past client",IF(F313="sphere","Sphere",IF(F313="lead","Dormant lead","Needs review"))))))</f>
        <v/>
      </c>
      <c r="U313" s="9">
        <f>IF(A313="","",IF(OR(T313="Suppressed",T313="Recently active"),0,IF(F313="past-client",Scoring!$B$3,IF(F313="sphere",Scoring!$B$4,IF(F313="lead",Scoring!$B$5,0)))+MAX(1,MIN(3,N(G313)))*Scoring!$B$6+IF(H313="",Scoring!$B$10,IF(R313&lt;24,Scoring!$B$7,IF(R313&lt;60,Scoring!$B$8,Scoring!$B$9)))+IF(M313="Y",Scoring!$B$11,0)+IF(N(N313)&gt;=7,Scoring!$B$12,IF(N(N313)&gt;=4,Scoring!$B$13,0))))</f>
        <v/>
      </c>
      <c r="V313" s="9">
        <f>IF(A313="","",IF(OR(T313="Suppressed",T313="Recently active"),"-",IF(U313&gt;=Scoring!$B$14,"A",IF(U313&gt;=Scoring!$B$15,"B","C"))))</f>
        <v/>
      </c>
      <c r="W313" s="9">
        <f>IF(OR(A313="",V313="-"),"",COUNTIFS($V$2:$V$1001,"&lt;&gt;-",$U$2:$U$1001,"&gt;"&amp;U313)+1)</f>
        <v/>
      </c>
    </row>
    <row r="314">
      <c r="H314" s="8" t="n"/>
      <c r="R314" s="9">
        <f>IF(A314="","",IF(H314="","never",DATEDIF(H314,Scoring!$B$2,"m")))</f>
        <v/>
      </c>
      <c r="S314" s="9">
        <f>IF(A314="","",IF(L314="Y","None",IF(AND(E314&lt;&gt;"",J314="Y"),"Text",IF(AND(D314&lt;&gt;"",I314&lt;&gt;"Y"),"Email",IF(AND(E314&lt;&gt;"",K314="N"),"Call","None")))))</f>
        <v/>
      </c>
      <c r="T314" s="9">
        <f>IF(A314="","",IF(S314="None","Suppressed",IF(AND(H314&lt;&gt;"",R314&lt;Scoring!$B$16),"Recently active",IF(F314="past-client","Past client",IF(F314="sphere","Sphere",IF(F314="lead","Dormant lead","Needs review"))))))</f>
        <v/>
      </c>
      <c r="U314" s="9">
        <f>IF(A314="","",IF(OR(T314="Suppressed",T314="Recently active"),0,IF(F314="past-client",Scoring!$B$3,IF(F314="sphere",Scoring!$B$4,IF(F314="lead",Scoring!$B$5,0)))+MAX(1,MIN(3,N(G314)))*Scoring!$B$6+IF(H314="",Scoring!$B$10,IF(R314&lt;24,Scoring!$B$7,IF(R314&lt;60,Scoring!$B$8,Scoring!$B$9)))+IF(M314="Y",Scoring!$B$11,0)+IF(N(N314)&gt;=7,Scoring!$B$12,IF(N(N314)&gt;=4,Scoring!$B$13,0))))</f>
        <v/>
      </c>
      <c r="V314" s="9">
        <f>IF(A314="","",IF(OR(T314="Suppressed",T314="Recently active"),"-",IF(U314&gt;=Scoring!$B$14,"A",IF(U314&gt;=Scoring!$B$15,"B","C"))))</f>
        <v/>
      </c>
      <c r="W314" s="9">
        <f>IF(OR(A314="",V314="-"),"",COUNTIFS($V$2:$V$1001,"&lt;&gt;-",$U$2:$U$1001,"&gt;"&amp;U314)+1)</f>
        <v/>
      </c>
    </row>
    <row r="315">
      <c r="H315" s="8" t="n"/>
      <c r="R315" s="9">
        <f>IF(A315="","",IF(H315="","never",DATEDIF(H315,Scoring!$B$2,"m")))</f>
        <v/>
      </c>
      <c r="S315" s="9">
        <f>IF(A315="","",IF(L315="Y","None",IF(AND(E315&lt;&gt;"",J315="Y"),"Text",IF(AND(D315&lt;&gt;"",I315&lt;&gt;"Y"),"Email",IF(AND(E315&lt;&gt;"",K315="N"),"Call","None")))))</f>
        <v/>
      </c>
      <c r="T315" s="9">
        <f>IF(A315="","",IF(S315="None","Suppressed",IF(AND(H315&lt;&gt;"",R315&lt;Scoring!$B$16),"Recently active",IF(F315="past-client","Past client",IF(F315="sphere","Sphere",IF(F315="lead","Dormant lead","Needs review"))))))</f>
        <v/>
      </c>
      <c r="U315" s="9">
        <f>IF(A315="","",IF(OR(T315="Suppressed",T315="Recently active"),0,IF(F315="past-client",Scoring!$B$3,IF(F315="sphere",Scoring!$B$4,IF(F315="lead",Scoring!$B$5,0)))+MAX(1,MIN(3,N(G315)))*Scoring!$B$6+IF(H315="",Scoring!$B$10,IF(R315&lt;24,Scoring!$B$7,IF(R315&lt;60,Scoring!$B$8,Scoring!$B$9)))+IF(M315="Y",Scoring!$B$11,0)+IF(N(N315)&gt;=7,Scoring!$B$12,IF(N(N315)&gt;=4,Scoring!$B$13,0))))</f>
        <v/>
      </c>
      <c r="V315" s="9">
        <f>IF(A315="","",IF(OR(T315="Suppressed",T315="Recently active"),"-",IF(U315&gt;=Scoring!$B$14,"A",IF(U315&gt;=Scoring!$B$15,"B","C"))))</f>
        <v/>
      </c>
      <c r="W315" s="9">
        <f>IF(OR(A315="",V315="-"),"",COUNTIFS($V$2:$V$1001,"&lt;&gt;-",$U$2:$U$1001,"&gt;"&amp;U315)+1)</f>
        <v/>
      </c>
    </row>
    <row r="316">
      <c r="H316" s="8" t="n"/>
      <c r="R316" s="9">
        <f>IF(A316="","",IF(H316="","never",DATEDIF(H316,Scoring!$B$2,"m")))</f>
        <v/>
      </c>
      <c r="S316" s="9">
        <f>IF(A316="","",IF(L316="Y","None",IF(AND(E316&lt;&gt;"",J316="Y"),"Text",IF(AND(D316&lt;&gt;"",I316&lt;&gt;"Y"),"Email",IF(AND(E316&lt;&gt;"",K316="N"),"Call","None")))))</f>
        <v/>
      </c>
      <c r="T316" s="9">
        <f>IF(A316="","",IF(S316="None","Suppressed",IF(AND(H316&lt;&gt;"",R316&lt;Scoring!$B$16),"Recently active",IF(F316="past-client","Past client",IF(F316="sphere","Sphere",IF(F316="lead","Dormant lead","Needs review"))))))</f>
        <v/>
      </c>
      <c r="U316" s="9">
        <f>IF(A316="","",IF(OR(T316="Suppressed",T316="Recently active"),0,IF(F316="past-client",Scoring!$B$3,IF(F316="sphere",Scoring!$B$4,IF(F316="lead",Scoring!$B$5,0)))+MAX(1,MIN(3,N(G316)))*Scoring!$B$6+IF(H316="",Scoring!$B$10,IF(R316&lt;24,Scoring!$B$7,IF(R316&lt;60,Scoring!$B$8,Scoring!$B$9)))+IF(M316="Y",Scoring!$B$11,0)+IF(N(N316)&gt;=7,Scoring!$B$12,IF(N(N316)&gt;=4,Scoring!$B$13,0))))</f>
        <v/>
      </c>
      <c r="V316" s="9">
        <f>IF(A316="","",IF(OR(T316="Suppressed",T316="Recently active"),"-",IF(U316&gt;=Scoring!$B$14,"A",IF(U316&gt;=Scoring!$B$15,"B","C"))))</f>
        <v/>
      </c>
      <c r="W316" s="9">
        <f>IF(OR(A316="",V316="-"),"",COUNTIFS($V$2:$V$1001,"&lt;&gt;-",$U$2:$U$1001,"&gt;"&amp;U316)+1)</f>
        <v/>
      </c>
    </row>
    <row r="317">
      <c r="H317" s="8" t="n"/>
      <c r="R317" s="9">
        <f>IF(A317="","",IF(H317="","never",DATEDIF(H317,Scoring!$B$2,"m")))</f>
        <v/>
      </c>
      <c r="S317" s="9">
        <f>IF(A317="","",IF(L317="Y","None",IF(AND(E317&lt;&gt;"",J317="Y"),"Text",IF(AND(D317&lt;&gt;"",I317&lt;&gt;"Y"),"Email",IF(AND(E317&lt;&gt;"",K317="N"),"Call","None")))))</f>
        <v/>
      </c>
      <c r="T317" s="9">
        <f>IF(A317="","",IF(S317="None","Suppressed",IF(AND(H317&lt;&gt;"",R317&lt;Scoring!$B$16),"Recently active",IF(F317="past-client","Past client",IF(F317="sphere","Sphere",IF(F317="lead","Dormant lead","Needs review"))))))</f>
        <v/>
      </c>
      <c r="U317" s="9">
        <f>IF(A317="","",IF(OR(T317="Suppressed",T317="Recently active"),0,IF(F317="past-client",Scoring!$B$3,IF(F317="sphere",Scoring!$B$4,IF(F317="lead",Scoring!$B$5,0)))+MAX(1,MIN(3,N(G317)))*Scoring!$B$6+IF(H317="",Scoring!$B$10,IF(R317&lt;24,Scoring!$B$7,IF(R317&lt;60,Scoring!$B$8,Scoring!$B$9)))+IF(M317="Y",Scoring!$B$11,0)+IF(N(N317)&gt;=7,Scoring!$B$12,IF(N(N317)&gt;=4,Scoring!$B$13,0))))</f>
        <v/>
      </c>
      <c r="V317" s="9">
        <f>IF(A317="","",IF(OR(T317="Suppressed",T317="Recently active"),"-",IF(U317&gt;=Scoring!$B$14,"A",IF(U317&gt;=Scoring!$B$15,"B","C"))))</f>
        <v/>
      </c>
      <c r="W317" s="9">
        <f>IF(OR(A317="",V317="-"),"",COUNTIFS($V$2:$V$1001,"&lt;&gt;-",$U$2:$U$1001,"&gt;"&amp;U317)+1)</f>
        <v/>
      </c>
    </row>
    <row r="318">
      <c r="H318" s="8" t="n"/>
      <c r="R318" s="9">
        <f>IF(A318="","",IF(H318="","never",DATEDIF(H318,Scoring!$B$2,"m")))</f>
        <v/>
      </c>
      <c r="S318" s="9">
        <f>IF(A318="","",IF(L318="Y","None",IF(AND(E318&lt;&gt;"",J318="Y"),"Text",IF(AND(D318&lt;&gt;"",I318&lt;&gt;"Y"),"Email",IF(AND(E318&lt;&gt;"",K318="N"),"Call","None")))))</f>
        <v/>
      </c>
      <c r="T318" s="9">
        <f>IF(A318="","",IF(S318="None","Suppressed",IF(AND(H318&lt;&gt;"",R318&lt;Scoring!$B$16),"Recently active",IF(F318="past-client","Past client",IF(F318="sphere","Sphere",IF(F318="lead","Dormant lead","Needs review"))))))</f>
        <v/>
      </c>
      <c r="U318" s="9">
        <f>IF(A318="","",IF(OR(T318="Suppressed",T318="Recently active"),0,IF(F318="past-client",Scoring!$B$3,IF(F318="sphere",Scoring!$B$4,IF(F318="lead",Scoring!$B$5,0)))+MAX(1,MIN(3,N(G318)))*Scoring!$B$6+IF(H318="",Scoring!$B$10,IF(R318&lt;24,Scoring!$B$7,IF(R318&lt;60,Scoring!$B$8,Scoring!$B$9)))+IF(M318="Y",Scoring!$B$11,0)+IF(N(N318)&gt;=7,Scoring!$B$12,IF(N(N318)&gt;=4,Scoring!$B$13,0))))</f>
        <v/>
      </c>
      <c r="V318" s="9">
        <f>IF(A318="","",IF(OR(T318="Suppressed",T318="Recently active"),"-",IF(U318&gt;=Scoring!$B$14,"A",IF(U318&gt;=Scoring!$B$15,"B","C"))))</f>
        <v/>
      </c>
      <c r="W318" s="9">
        <f>IF(OR(A318="",V318="-"),"",COUNTIFS($V$2:$V$1001,"&lt;&gt;-",$U$2:$U$1001,"&gt;"&amp;U318)+1)</f>
        <v/>
      </c>
    </row>
    <row r="319">
      <c r="H319" s="8" t="n"/>
      <c r="R319" s="9">
        <f>IF(A319="","",IF(H319="","never",DATEDIF(H319,Scoring!$B$2,"m")))</f>
        <v/>
      </c>
      <c r="S319" s="9">
        <f>IF(A319="","",IF(L319="Y","None",IF(AND(E319&lt;&gt;"",J319="Y"),"Text",IF(AND(D319&lt;&gt;"",I319&lt;&gt;"Y"),"Email",IF(AND(E319&lt;&gt;"",K319="N"),"Call","None")))))</f>
        <v/>
      </c>
      <c r="T319" s="9">
        <f>IF(A319="","",IF(S319="None","Suppressed",IF(AND(H319&lt;&gt;"",R319&lt;Scoring!$B$16),"Recently active",IF(F319="past-client","Past client",IF(F319="sphere","Sphere",IF(F319="lead","Dormant lead","Needs review"))))))</f>
        <v/>
      </c>
      <c r="U319" s="9">
        <f>IF(A319="","",IF(OR(T319="Suppressed",T319="Recently active"),0,IF(F319="past-client",Scoring!$B$3,IF(F319="sphere",Scoring!$B$4,IF(F319="lead",Scoring!$B$5,0)))+MAX(1,MIN(3,N(G319)))*Scoring!$B$6+IF(H319="",Scoring!$B$10,IF(R319&lt;24,Scoring!$B$7,IF(R319&lt;60,Scoring!$B$8,Scoring!$B$9)))+IF(M319="Y",Scoring!$B$11,0)+IF(N(N319)&gt;=7,Scoring!$B$12,IF(N(N319)&gt;=4,Scoring!$B$13,0))))</f>
        <v/>
      </c>
      <c r="V319" s="9">
        <f>IF(A319="","",IF(OR(T319="Suppressed",T319="Recently active"),"-",IF(U319&gt;=Scoring!$B$14,"A",IF(U319&gt;=Scoring!$B$15,"B","C"))))</f>
        <v/>
      </c>
      <c r="W319" s="9">
        <f>IF(OR(A319="",V319="-"),"",COUNTIFS($V$2:$V$1001,"&lt;&gt;-",$U$2:$U$1001,"&gt;"&amp;U319)+1)</f>
        <v/>
      </c>
    </row>
    <row r="320">
      <c r="H320" s="8" t="n"/>
      <c r="R320" s="9">
        <f>IF(A320="","",IF(H320="","never",DATEDIF(H320,Scoring!$B$2,"m")))</f>
        <v/>
      </c>
      <c r="S320" s="9">
        <f>IF(A320="","",IF(L320="Y","None",IF(AND(E320&lt;&gt;"",J320="Y"),"Text",IF(AND(D320&lt;&gt;"",I320&lt;&gt;"Y"),"Email",IF(AND(E320&lt;&gt;"",K320="N"),"Call","None")))))</f>
        <v/>
      </c>
      <c r="T320" s="9">
        <f>IF(A320="","",IF(S320="None","Suppressed",IF(AND(H320&lt;&gt;"",R320&lt;Scoring!$B$16),"Recently active",IF(F320="past-client","Past client",IF(F320="sphere","Sphere",IF(F320="lead","Dormant lead","Needs review"))))))</f>
        <v/>
      </c>
      <c r="U320" s="9">
        <f>IF(A320="","",IF(OR(T320="Suppressed",T320="Recently active"),0,IF(F320="past-client",Scoring!$B$3,IF(F320="sphere",Scoring!$B$4,IF(F320="lead",Scoring!$B$5,0)))+MAX(1,MIN(3,N(G320)))*Scoring!$B$6+IF(H320="",Scoring!$B$10,IF(R320&lt;24,Scoring!$B$7,IF(R320&lt;60,Scoring!$B$8,Scoring!$B$9)))+IF(M320="Y",Scoring!$B$11,0)+IF(N(N320)&gt;=7,Scoring!$B$12,IF(N(N320)&gt;=4,Scoring!$B$13,0))))</f>
        <v/>
      </c>
      <c r="V320" s="9">
        <f>IF(A320="","",IF(OR(T320="Suppressed",T320="Recently active"),"-",IF(U320&gt;=Scoring!$B$14,"A",IF(U320&gt;=Scoring!$B$15,"B","C"))))</f>
        <v/>
      </c>
      <c r="W320" s="9">
        <f>IF(OR(A320="",V320="-"),"",COUNTIFS($V$2:$V$1001,"&lt;&gt;-",$U$2:$U$1001,"&gt;"&amp;U320)+1)</f>
        <v/>
      </c>
    </row>
    <row r="321">
      <c r="H321" s="8" t="n"/>
      <c r="R321" s="9">
        <f>IF(A321="","",IF(H321="","never",DATEDIF(H321,Scoring!$B$2,"m")))</f>
        <v/>
      </c>
      <c r="S321" s="9">
        <f>IF(A321="","",IF(L321="Y","None",IF(AND(E321&lt;&gt;"",J321="Y"),"Text",IF(AND(D321&lt;&gt;"",I321&lt;&gt;"Y"),"Email",IF(AND(E321&lt;&gt;"",K321="N"),"Call","None")))))</f>
        <v/>
      </c>
      <c r="T321" s="9">
        <f>IF(A321="","",IF(S321="None","Suppressed",IF(AND(H321&lt;&gt;"",R321&lt;Scoring!$B$16),"Recently active",IF(F321="past-client","Past client",IF(F321="sphere","Sphere",IF(F321="lead","Dormant lead","Needs review"))))))</f>
        <v/>
      </c>
      <c r="U321" s="9">
        <f>IF(A321="","",IF(OR(T321="Suppressed",T321="Recently active"),0,IF(F321="past-client",Scoring!$B$3,IF(F321="sphere",Scoring!$B$4,IF(F321="lead",Scoring!$B$5,0)))+MAX(1,MIN(3,N(G321)))*Scoring!$B$6+IF(H321="",Scoring!$B$10,IF(R321&lt;24,Scoring!$B$7,IF(R321&lt;60,Scoring!$B$8,Scoring!$B$9)))+IF(M321="Y",Scoring!$B$11,0)+IF(N(N321)&gt;=7,Scoring!$B$12,IF(N(N321)&gt;=4,Scoring!$B$13,0))))</f>
        <v/>
      </c>
      <c r="V321" s="9">
        <f>IF(A321="","",IF(OR(T321="Suppressed",T321="Recently active"),"-",IF(U321&gt;=Scoring!$B$14,"A",IF(U321&gt;=Scoring!$B$15,"B","C"))))</f>
        <v/>
      </c>
      <c r="W321" s="9">
        <f>IF(OR(A321="",V321="-"),"",COUNTIFS($V$2:$V$1001,"&lt;&gt;-",$U$2:$U$1001,"&gt;"&amp;U321)+1)</f>
        <v/>
      </c>
    </row>
    <row r="322">
      <c r="H322" s="8" t="n"/>
      <c r="R322" s="9">
        <f>IF(A322="","",IF(H322="","never",DATEDIF(H322,Scoring!$B$2,"m")))</f>
        <v/>
      </c>
      <c r="S322" s="9">
        <f>IF(A322="","",IF(L322="Y","None",IF(AND(E322&lt;&gt;"",J322="Y"),"Text",IF(AND(D322&lt;&gt;"",I322&lt;&gt;"Y"),"Email",IF(AND(E322&lt;&gt;"",K322="N"),"Call","None")))))</f>
        <v/>
      </c>
      <c r="T322" s="9">
        <f>IF(A322="","",IF(S322="None","Suppressed",IF(AND(H322&lt;&gt;"",R322&lt;Scoring!$B$16),"Recently active",IF(F322="past-client","Past client",IF(F322="sphere","Sphere",IF(F322="lead","Dormant lead","Needs review"))))))</f>
        <v/>
      </c>
      <c r="U322" s="9">
        <f>IF(A322="","",IF(OR(T322="Suppressed",T322="Recently active"),0,IF(F322="past-client",Scoring!$B$3,IF(F322="sphere",Scoring!$B$4,IF(F322="lead",Scoring!$B$5,0)))+MAX(1,MIN(3,N(G322)))*Scoring!$B$6+IF(H322="",Scoring!$B$10,IF(R322&lt;24,Scoring!$B$7,IF(R322&lt;60,Scoring!$B$8,Scoring!$B$9)))+IF(M322="Y",Scoring!$B$11,0)+IF(N(N322)&gt;=7,Scoring!$B$12,IF(N(N322)&gt;=4,Scoring!$B$13,0))))</f>
        <v/>
      </c>
      <c r="V322" s="9">
        <f>IF(A322="","",IF(OR(T322="Suppressed",T322="Recently active"),"-",IF(U322&gt;=Scoring!$B$14,"A",IF(U322&gt;=Scoring!$B$15,"B","C"))))</f>
        <v/>
      </c>
      <c r="W322" s="9">
        <f>IF(OR(A322="",V322="-"),"",COUNTIFS($V$2:$V$1001,"&lt;&gt;-",$U$2:$U$1001,"&gt;"&amp;U322)+1)</f>
        <v/>
      </c>
    </row>
    <row r="323">
      <c r="H323" s="8" t="n"/>
      <c r="R323" s="9">
        <f>IF(A323="","",IF(H323="","never",DATEDIF(H323,Scoring!$B$2,"m")))</f>
        <v/>
      </c>
      <c r="S323" s="9">
        <f>IF(A323="","",IF(L323="Y","None",IF(AND(E323&lt;&gt;"",J323="Y"),"Text",IF(AND(D323&lt;&gt;"",I323&lt;&gt;"Y"),"Email",IF(AND(E323&lt;&gt;"",K323="N"),"Call","None")))))</f>
        <v/>
      </c>
      <c r="T323" s="9">
        <f>IF(A323="","",IF(S323="None","Suppressed",IF(AND(H323&lt;&gt;"",R323&lt;Scoring!$B$16),"Recently active",IF(F323="past-client","Past client",IF(F323="sphere","Sphere",IF(F323="lead","Dormant lead","Needs review"))))))</f>
        <v/>
      </c>
      <c r="U323" s="9">
        <f>IF(A323="","",IF(OR(T323="Suppressed",T323="Recently active"),0,IF(F323="past-client",Scoring!$B$3,IF(F323="sphere",Scoring!$B$4,IF(F323="lead",Scoring!$B$5,0)))+MAX(1,MIN(3,N(G323)))*Scoring!$B$6+IF(H323="",Scoring!$B$10,IF(R323&lt;24,Scoring!$B$7,IF(R323&lt;60,Scoring!$B$8,Scoring!$B$9)))+IF(M323="Y",Scoring!$B$11,0)+IF(N(N323)&gt;=7,Scoring!$B$12,IF(N(N323)&gt;=4,Scoring!$B$13,0))))</f>
        <v/>
      </c>
      <c r="V323" s="9">
        <f>IF(A323="","",IF(OR(T323="Suppressed",T323="Recently active"),"-",IF(U323&gt;=Scoring!$B$14,"A",IF(U323&gt;=Scoring!$B$15,"B","C"))))</f>
        <v/>
      </c>
      <c r="W323" s="9">
        <f>IF(OR(A323="",V323="-"),"",COUNTIFS($V$2:$V$1001,"&lt;&gt;-",$U$2:$U$1001,"&gt;"&amp;U323)+1)</f>
        <v/>
      </c>
    </row>
    <row r="324">
      <c r="H324" s="8" t="n"/>
      <c r="R324" s="9">
        <f>IF(A324="","",IF(H324="","never",DATEDIF(H324,Scoring!$B$2,"m")))</f>
        <v/>
      </c>
      <c r="S324" s="9">
        <f>IF(A324="","",IF(L324="Y","None",IF(AND(E324&lt;&gt;"",J324="Y"),"Text",IF(AND(D324&lt;&gt;"",I324&lt;&gt;"Y"),"Email",IF(AND(E324&lt;&gt;"",K324="N"),"Call","None")))))</f>
        <v/>
      </c>
      <c r="T324" s="9">
        <f>IF(A324="","",IF(S324="None","Suppressed",IF(AND(H324&lt;&gt;"",R324&lt;Scoring!$B$16),"Recently active",IF(F324="past-client","Past client",IF(F324="sphere","Sphere",IF(F324="lead","Dormant lead","Needs review"))))))</f>
        <v/>
      </c>
      <c r="U324" s="9">
        <f>IF(A324="","",IF(OR(T324="Suppressed",T324="Recently active"),0,IF(F324="past-client",Scoring!$B$3,IF(F324="sphere",Scoring!$B$4,IF(F324="lead",Scoring!$B$5,0)))+MAX(1,MIN(3,N(G324)))*Scoring!$B$6+IF(H324="",Scoring!$B$10,IF(R324&lt;24,Scoring!$B$7,IF(R324&lt;60,Scoring!$B$8,Scoring!$B$9)))+IF(M324="Y",Scoring!$B$11,0)+IF(N(N324)&gt;=7,Scoring!$B$12,IF(N(N324)&gt;=4,Scoring!$B$13,0))))</f>
        <v/>
      </c>
      <c r="V324" s="9">
        <f>IF(A324="","",IF(OR(T324="Suppressed",T324="Recently active"),"-",IF(U324&gt;=Scoring!$B$14,"A",IF(U324&gt;=Scoring!$B$15,"B","C"))))</f>
        <v/>
      </c>
      <c r="W324" s="9">
        <f>IF(OR(A324="",V324="-"),"",COUNTIFS($V$2:$V$1001,"&lt;&gt;-",$U$2:$U$1001,"&gt;"&amp;U324)+1)</f>
        <v/>
      </c>
    </row>
    <row r="325">
      <c r="H325" s="8" t="n"/>
      <c r="R325" s="9">
        <f>IF(A325="","",IF(H325="","never",DATEDIF(H325,Scoring!$B$2,"m")))</f>
        <v/>
      </c>
      <c r="S325" s="9">
        <f>IF(A325="","",IF(L325="Y","None",IF(AND(E325&lt;&gt;"",J325="Y"),"Text",IF(AND(D325&lt;&gt;"",I325&lt;&gt;"Y"),"Email",IF(AND(E325&lt;&gt;"",K325="N"),"Call","None")))))</f>
        <v/>
      </c>
      <c r="T325" s="9">
        <f>IF(A325="","",IF(S325="None","Suppressed",IF(AND(H325&lt;&gt;"",R325&lt;Scoring!$B$16),"Recently active",IF(F325="past-client","Past client",IF(F325="sphere","Sphere",IF(F325="lead","Dormant lead","Needs review"))))))</f>
        <v/>
      </c>
      <c r="U325" s="9">
        <f>IF(A325="","",IF(OR(T325="Suppressed",T325="Recently active"),0,IF(F325="past-client",Scoring!$B$3,IF(F325="sphere",Scoring!$B$4,IF(F325="lead",Scoring!$B$5,0)))+MAX(1,MIN(3,N(G325)))*Scoring!$B$6+IF(H325="",Scoring!$B$10,IF(R325&lt;24,Scoring!$B$7,IF(R325&lt;60,Scoring!$B$8,Scoring!$B$9)))+IF(M325="Y",Scoring!$B$11,0)+IF(N(N325)&gt;=7,Scoring!$B$12,IF(N(N325)&gt;=4,Scoring!$B$13,0))))</f>
        <v/>
      </c>
      <c r="V325" s="9">
        <f>IF(A325="","",IF(OR(T325="Suppressed",T325="Recently active"),"-",IF(U325&gt;=Scoring!$B$14,"A",IF(U325&gt;=Scoring!$B$15,"B","C"))))</f>
        <v/>
      </c>
      <c r="W325" s="9">
        <f>IF(OR(A325="",V325="-"),"",COUNTIFS($V$2:$V$1001,"&lt;&gt;-",$U$2:$U$1001,"&gt;"&amp;U325)+1)</f>
        <v/>
      </c>
    </row>
    <row r="326">
      <c r="H326" s="8" t="n"/>
      <c r="R326" s="9">
        <f>IF(A326="","",IF(H326="","never",DATEDIF(H326,Scoring!$B$2,"m")))</f>
        <v/>
      </c>
      <c r="S326" s="9">
        <f>IF(A326="","",IF(L326="Y","None",IF(AND(E326&lt;&gt;"",J326="Y"),"Text",IF(AND(D326&lt;&gt;"",I326&lt;&gt;"Y"),"Email",IF(AND(E326&lt;&gt;"",K326="N"),"Call","None")))))</f>
        <v/>
      </c>
      <c r="T326" s="9">
        <f>IF(A326="","",IF(S326="None","Suppressed",IF(AND(H326&lt;&gt;"",R326&lt;Scoring!$B$16),"Recently active",IF(F326="past-client","Past client",IF(F326="sphere","Sphere",IF(F326="lead","Dormant lead","Needs review"))))))</f>
        <v/>
      </c>
      <c r="U326" s="9">
        <f>IF(A326="","",IF(OR(T326="Suppressed",T326="Recently active"),0,IF(F326="past-client",Scoring!$B$3,IF(F326="sphere",Scoring!$B$4,IF(F326="lead",Scoring!$B$5,0)))+MAX(1,MIN(3,N(G326)))*Scoring!$B$6+IF(H326="",Scoring!$B$10,IF(R326&lt;24,Scoring!$B$7,IF(R326&lt;60,Scoring!$B$8,Scoring!$B$9)))+IF(M326="Y",Scoring!$B$11,0)+IF(N(N326)&gt;=7,Scoring!$B$12,IF(N(N326)&gt;=4,Scoring!$B$13,0))))</f>
        <v/>
      </c>
      <c r="V326" s="9">
        <f>IF(A326="","",IF(OR(T326="Suppressed",T326="Recently active"),"-",IF(U326&gt;=Scoring!$B$14,"A",IF(U326&gt;=Scoring!$B$15,"B","C"))))</f>
        <v/>
      </c>
      <c r="W326" s="9">
        <f>IF(OR(A326="",V326="-"),"",COUNTIFS($V$2:$V$1001,"&lt;&gt;-",$U$2:$U$1001,"&gt;"&amp;U326)+1)</f>
        <v/>
      </c>
    </row>
    <row r="327">
      <c r="H327" s="8" t="n"/>
      <c r="R327" s="9">
        <f>IF(A327="","",IF(H327="","never",DATEDIF(H327,Scoring!$B$2,"m")))</f>
        <v/>
      </c>
      <c r="S327" s="9">
        <f>IF(A327="","",IF(L327="Y","None",IF(AND(E327&lt;&gt;"",J327="Y"),"Text",IF(AND(D327&lt;&gt;"",I327&lt;&gt;"Y"),"Email",IF(AND(E327&lt;&gt;"",K327="N"),"Call","None")))))</f>
        <v/>
      </c>
      <c r="T327" s="9">
        <f>IF(A327="","",IF(S327="None","Suppressed",IF(AND(H327&lt;&gt;"",R327&lt;Scoring!$B$16),"Recently active",IF(F327="past-client","Past client",IF(F327="sphere","Sphere",IF(F327="lead","Dormant lead","Needs review"))))))</f>
        <v/>
      </c>
      <c r="U327" s="9">
        <f>IF(A327="","",IF(OR(T327="Suppressed",T327="Recently active"),0,IF(F327="past-client",Scoring!$B$3,IF(F327="sphere",Scoring!$B$4,IF(F327="lead",Scoring!$B$5,0)))+MAX(1,MIN(3,N(G327)))*Scoring!$B$6+IF(H327="",Scoring!$B$10,IF(R327&lt;24,Scoring!$B$7,IF(R327&lt;60,Scoring!$B$8,Scoring!$B$9)))+IF(M327="Y",Scoring!$B$11,0)+IF(N(N327)&gt;=7,Scoring!$B$12,IF(N(N327)&gt;=4,Scoring!$B$13,0))))</f>
        <v/>
      </c>
      <c r="V327" s="9">
        <f>IF(A327="","",IF(OR(T327="Suppressed",T327="Recently active"),"-",IF(U327&gt;=Scoring!$B$14,"A",IF(U327&gt;=Scoring!$B$15,"B","C"))))</f>
        <v/>
      </c>
      <c r="W327" s="9">
        <f>IF(OR(A327="",V327="-"),"",COUNTIFS($V$2:$V$1001,"&lt;&gt;-",$U$2:$U$1001,"&gt;"&amp;U327)+1)</f>
        <v/>
      </c>
    </row>
    <row r="328">
      <c r="H328" s="8" t="n"/>
      <c r="R328" s="9">
        <f>IF(A328="","",IF(H328="","never",DATEDIF(H328,Scoring!$B$2,"m")))</f>
        <v/>
      </c>
      <c r="S328" s="9">
        <f>IF(A328="","",IF(L328="Y","None",IF(AND(E328&lt;&gt;"",J328="Y"),"Text",IF(AND(D328&lt;&gt;"",I328&lt;&gt;"Y"),"Email",IF(AND(E328&lt;&gt;"",K328="N"),"Call","None")))))</f>
        <v/>
      </c>
      <c r="T328" s="9">
        <f>IF(A328="","",IF(S328="None","Suppressed",IF(AND(H328&lt;&gt;"",R328&lt;Scoring!$B$16),"Recently active",IF(F328="past-client","Past client",IF(F328="sphere","Sphere",IF(F328="lead","Dormant lead","Needs review"))))))</f>
        <v/>
      </c>
      <c r="U328" s="9">
        <f>IF(A328="","",IF(OR(T328="Suppressed",T328="Recently active"),0,IF(F328="past-client",Scoring!$B$3,IF(F328="sphere",Scoring!$B$4,IF(F328="lead",Scoring!$B$5,0)))+MAX(1,MIN(3,N(G328)))*Scoring!$B$6+IF(H328="",Scoring!$B$10,IF(R328&lt;24,Scoring!$B$7,IF(R328&lt;60,Scoring!$B$8,Scoring!$B$9)))+IF(M328="Y",Scoring!$B$11,0)+IF(N(N328)&gt;=7,Scoring!$B$12,IF(N(N328)&gt;=4,Scoring!$B$13,0))))</f>
        <v/>
      </c>
      <c r="V328" s="9">
        <f>IF(A328="","",IF(OR(T328="Suppressed",T328="Recently active"),"-",IF(U328&gt;=Scoring!$B$14,"A",IF(U328&gt;=Scoring!$B$15,"B","C"))))</f>
        <v/>
      </c>
      <c r="W328" s="9">
        <f>IF(OR(A328="",V328="-"),"",COUNTIFS($V$2:$V$1001,"&lt;&gt;-",$U$2:$U$1001,"&gt;"&amp;U328)+1)</f>
        <v/>
      </c>
    </row>
    <row r="329">
      <c r="H329" s="8" t="n"/>
      <c r="R329" s="9">
        <f>IF(A329="","",IF(H329="","never",DATEDIF(H329,Scoring!$B$2,"m")))</f>
        <v/>
      </c>
      <c r="S329" s="9">
        <f>IF(A329="","",IF(L329="Y","None",IF(AND(E329&lt;&gt;"",J329="Y"),"Text",IF(AND(D329&lt;&gt;"",I329&lt;&gt;"Y"),"Email",IF(AND(E329&lt;&gt;"",K329="N"),"Call","None")))))</f>
        <v/>
      </c>
      <c r="T329" s="9">
        <f>IF(A329="","",IF(S329="None","Suppressed",IF(AND(H329&lt;&gt;"",R329&lt;Scoring!$B$16),"Recently active",IF(F329="past-client","Past client",IF(F329="sphere","Sphere",IF(F329="lead","Dormant lead","Needs review"))))))</f>
        <v/>
      </c>
      <c r="U329" s="9">
        <f>IF(A329="","",IF(OR(T329="Suppressed",T329="Recently active"),0,IF(F329="past-client",Scoring!$B$3,IF(F329="sphere",Scoring!$B$4,IF(F329="lead",Scoring!$B$5,0)))+MAX(1,MIN(3,N(G329)))*Scoring!$B$6+IF(H329="",Scoring!$B$10,IF(R329&lt;24,Scoring!$B$7,IF(R329&lt;60,Scoring!$B$8,Scoring!$B$9)))+IF(M329="Y",Scoring!$B$11,0)+IF(N(N329)&gt;=7,Scoring!$B$12,IF(N(N329)&gt;=4,Scoring!$B$13,0))))</f>
        <v/>
      </c>
      <c r="V329" s="9">
        <f>IF(A329="","",IF(OR(T329="Suppressed",T329="Recently active"),"-",IF(U329&gt;=Scoring!$B$14,"A",IF(U329&gt;=Scoring!$B$15,"B","C"))))</f>
        <v/>
      </c>
      <c r="W329" s="9">
        <f>IF(OR(A329="",V329="-"),"",COUNTIFS($V$2:$V$1001,"&lt;&gt;-",$U$2:$U$1001,"&gt;"&amp;U329)+1)</f>
        <v/>
      </c>
    </row>
    <row r="330">
      <c r="H330" s="8" t="n"/>
      <c r="R330" s="9">
        <f>IF(A330="","",IF(H330="","never",DATEDIF(H330,Scoring!$B$2,"m")))</f>
        <v/>
      </c>
      <c r="S330" s="9">
        <f>IF(A330="","",IF(L330="Y","None",IF(AND(E330&lt;&gt;"",J330="Y"),"Text",IF(AND(D330&lt;&gt;"",I330&lt;&gt;"Y"),"Email",IF(AND(E330&lt;&gt;"",K330="N"),"Call","None")))))</f>
        <v/>
      </c>
      <c r="T330" s="9">
        <f>IF(A330="","",IF(S330="None","Suppressed",IF(AND(H330&lt;&gt;"",R330&lt;Scoring!$B$16),"Recently active",IF(F330="past-client","Past client",IF(F330="sphere","Sphere",IF(F330="lead","Dormant lead","Needs review"))))))</f>
        <v/>
      </c>
      <c r="U330" s="9">
        <f>IF(A330="","",IF(OR(T330="Suppressed",T330="Recently active"),0,IF(F330="past-client",Scoring!$B$3,IF(F330="sphere",Scoring!$B$4,IF(F330="lead",Scoring!$B$5,0)))+MAX(1,MIN(3,N(G330)))*Scoring!$B$6+IF(H330="",Scoring!$B$10,IF(R330&lt;24,Scoring!$B$7,IF(R330&lt;60,Scoring!$B$8,Scoring!$B$9)))+IF(M330="Y",Scoring!$B$11,0)+IF(N(N330)&gt;=7,Scoring!$B$12,IF(N(N330)&gt;=4,Scoring!$B$13,0))))</f>
        <v/>
      </c>
      <c r="V330" s="9">
        <f>IF(A330="","",IF(OR(T330="Suppressed",T330="Recently active"),"-",IF(U330&gt;=Scoring!$B$14,"A",IF(U330&gt;=Scoring!$B$15,"B","C"))))</f>
        <v/>
      </c>
      <c r="W330" s="9">
        <f>IF(OR(A330="",V330="-"),"",COUNTIFS($V$2:$V$1001,"&lt;&gt;-",$U$2:$U$1001,"&gt;"&amp;U330)+1)</f>
        <v/>
      </c>
    </row>
    <row r="331">
      <c r="H331" s="8" t="n"/>
      <c r="R331" s="9">
        <f>IF(A331="","",IF(H331="","never",DATEDIF(H331,Scoring!$B$2,"m")))</f>
        <v/>
      </c>
      <c r="S331" s="9">
        <f>IF(A331="","",IF(L331="Y","None",IF(AND(E331&lt;&gt;"",J331="Y"),"Text",IF(AND(D331&lt;&gt;"",I331&lt;&gt;"Y"),"Email",IF(AND(E331&lt;&gt;"",K331="N"),"Call","None")))))</f>
        <v/>
      </c>
      <c r="T331" s="9">
        <f>IF(A331="","",IF(S331="None","Suppressed",IF(AND(H331&lt;&gt;"",R331&lt;Scoring!$B$16),"Recently active",IF(F331="past-client","Past client",IF(F331="sphere","Sphere",IF(F331="lead","Dormant lead","Needs review"))))))</f>
        <v/>
      </c>
      <c r="U331" s="9">
        <f>IF(A331="","",IF(OR(T331="Suppressed",T331="Recently active"),0,IF(F331="past-client",Scoring!$B$3,IF(F331="sphere",Scoring!$B$4,IF(F331="lead",Scoring!$B$5,0)))+MAX(1,MIN(3,N(G331)))*Scoring!$B$6+IF(H331="",Scoring!$B$10,IF(R331&lt;24,Scoring!$B$7,IF(R331&lt;60,Scoring!$B$8,Scoring!$B$9)))+IF(M331="Y",Scoring!$B$11,0)+IF(N(N331)&gt;=7,Scoring!$B$12,IF(N(N331)&gt;=4,Scoring!$B$13,0))))</f>
        <v/>
      </c>
      <c r="V331" s="9">
        <f>IF(A331="","",IF(OR(T331="Suppressed",T331="Recently active"),"-",IF(U331&gt;=Scoring!$B$14,"A",IF(U331&gt;=Scoring!$B$15,"B","C"))))</f>
        <v/>
      </c>
      <c r="W331" s="9">
        <f>IF(OR(A331="",V331="-"),"",COUNTIFS($V$2:$V$1001,"&lt;&gt;-",$U$2:$U$1001,"&gt;"&amp;U331)+1)</f>
        <v/>
      </c>
    </row>
    <row r="332">
      <c r="H332" s="8" t="n"/>
      <c r="R332" s="9">
        <f>IF(A332="","",IF(H332="","never",DATEDIF(H332,Scoring!$B$2,"m")))</f>
        <v/>
      </c>
      <c r="S332" s="9">
        <f>IF(A332="","",IF(L332="Y","None",IF(AND(E332&lt;&gt;"",J332="Y"),"Text",IF(AND(D332&lt;&gt;"",I332&lt;&gt;"Y"),"Email",IF(AND(E332&lt;&gt;"",K332="N"),"Call","None")))))</f>
        <v/>
      </c>
      <c r="T332" s="9">
        <f>IF(A332="","",IF(S332="None","Suppressed",IF(AND(H332&lt;&gt;"",R332&lt;Scoring!$B$16),"Recently active",IF(F332="past-client","Past client",IF(F332="sphere","Sphere",IF(F332="lead","Dormant lead","Needs review"))))))</f>
        <v/>
      </c>
      <c r="U332" s="9">
        <f>IF(A332="","",IF(OR(T332="Suppressed",T332="Recently active"),0,IF(F332="past-client",Scoring!$B$3,IF(F332="sphere",Scoring!$B$4,IF(F332="lead",Scoring!$B$5,0)))+MAX(1,MIN(3,N(G332)))*Scoring!$B$6+IF(H332="",Scoring!$B$10,IF(R332&lt;24,Scoring!$B$7,IF(R332&lt;60,Scoring!$B$8,Scoring!$B$9)))+IF(M332="Y",Scoring!$B$11,0)+IF(N(N332)&gt;=7,Scoring!$B$12,IF(N(N332)&gt;=4,Scoring!$B$13,0))))</f>
        <v/>
      </c>
      <c r="V332" s="9">
        <f>IF(A332="","",IF(OR(T332="Suppressed",T332="Recently active"),"-",IF(U332&gt;=Scoring!$B$14,"A",IF(U332&gt;=Scoring!$B$15,"B","C"))))</f>
        <v/>
      </c>
      <c r="W332" s="9">
        <f>IF(OR(A332="",V332="-"),"",COUNTIFS($V$2:$V$1001,"&lt;&gt;-",$U$2:$U$1001,"&gt;"&amp;U332)+1)</f>
        <v/>
      </c>
    </row>
    <row r="333">
      <c r="H333" s="8" t="n"/>
      <c r="R333" s="9">
        <f>IF(A333="","",IF(H333="","never",DATEDIF(H333,Scoring!$B$2,"m")))</f>
        <v/>
      </c>
      <c r="S333" s="9">
        <f>IF(A333="","",IF(L333="Y","None",IF(AND(E333&lt;&gt;"",J333="Y"),"Text",IF(AND(D333&lt;&gt;"",I333&lt;&gt;"Y"),"Email",IF(AND(E333&lt;&gt;"",K333="N"),"Call","None")))))</f>
        <v/>
      </c>
      <c r="T333" s="9">
        <f>IF(A333="","",IF(S333="None","Suppressed",IF(AND(H333&lt;&gt;"",R333&lt;Scoring!$B$16),"Recently active",IF(F333="past-client","Past client",IF(F333="sphere","Sphere",IF(F333="lead","Dormant lead","Needs review"))))))</f>
        <v/>
      </c>
      <c r="U333" s="9">
        <f>IF(A333="","",IF(OR(T333="Suppressed",T333="Recently active"),0,IF(F333="past-client",Scoring!$B$3,IF(F333="sphere",Scoring!$B$4,IF(F333="lead",Scoring!$B$5,0)))+MAX(1,MIN(3,N(G333)))*Scoring!$B$6+IF(H333="",Scoring!$B$10,IF(R333&lt;24,Scoring!$B$7,IF(R333&lt;60,Scoring!$B$8,Scoring!$B$9)))+IF(M333="Y",Scoring!$B$11,0)+IF(N(N333)&gt;=7,Scoring!$B$12,IF(N(N333)&gt;=4,Scoring!$B$13,0))))</f>
        <v/>
      </c>
      <c r="V333" s="9">
        <f>IF(A333="","",IF(OR(T333="Suppressed",T333="Recently active"),"-",IF(U333&gt;=Scoring!$B$14,"A",IF(U333&gt;=Scoring!$B$15,"B","C"))))</f>
        <v/>
      </c>
      <c r="W333" s="9">
        <f>IF(OR(A333="",V333="-"),"",COUNTIFS($V$2:$V$1001,"&lt;&gt;-",$U$2:$U$1001,"&gt;"&amp;U333)+1)</f>
        <v/>
      </c>
    </row>
    <row r="334">
      <c r="H334" s="8" t="n"/>
      <c r="R334" s="9">
        <f>IF(A334="","",IF(H334="","never",DATEDIF(H334,Scoring!$B$2,"m")))</f>
        <v/>
      </c>
      <c r="S334" s="9">
        <f>IF(A334="","",IF(L334="Y","None",IF(AND(E334&lt;&gt;"",J334="Y"),"Text",IF(AND(D334&lt;&gt;"",I334&lt;&gt;"Y"),"Email",IF(AND(E334&lt;&gt;"",K334="N"),"Call","None")))))</f>
        <v/>
      </c>
      <c r="T334" s="9">
        <f>IF(A334="","",IF(S334="None","Suppressed",IF(AND(H334&lt;&gt;"",R334&lt;Scoring!$B$16),"Recently active",IF(F334="past-client","Past client",IF(F334="sphere","Sphere",IF(F334="lead","Dormant lead","Needs review"))))))</f>
        <v/>
      </c>
      <c r="U334" s="9">
        <f>IF(A334="","",IF(OR(T334="Suppressed",T334="Recently active"),0,IF(F334="past-client",Scoring!$B$3,IF(F334="sphere",Scoring!$B$4,IF(F334="lead",Scoring!$B$5,0)))+MAX(1,MIN(3,N(G334)))*Scoring!$B$6+IF(H334="",Scoring!$B$10,IF(R334&lt;24,Scoring!$B$7,IF(R334&lt;60,Scoring!$B$8,Scoring!$B$9)))+IF(M334="Y",Scoring!$B$11,0)+IF(N(N334)&gt;=7,Scoring!$B$12,IF(N(N334)&gt;=4,Scoring!$B$13,0))))</f>
        <v/>
      </c>
      <c r="V334" s="9">
        <f>IF(A334="","",IF(OR(T334="Suppressed",T334="Recently active"),"-",IF(U334&gt;=Scoring!$B$14,"A",IF(U334&gt;=Scoring!$B$15,"B","C"))))</f>
        <v/>
      </c>
      <c r="W334" s="9">
        <f>IF(OR(A334="",V334="-"),"",COUNTIFS($V$2:$V$1001,"&lt;&gt;-",$U$2:$U$1001,"&gt;"&amp;U334)+1)</f>
        <v/>
      </c>
    </row>
    <row r="335">
      <c r="H335" s="8" t="n"/>
      <c r="R335" s="9">
        <f>IF(A335="","",IF(H335="","never",DATEDIF(H335,Scoring!$B$2,"m")))</f>
        <v/>
      </c>
      <c r="S335" s="9">
        <f>IF(A335="","",IF(L335="Y","None",IF(AND(E335&lt;&gt;"",J335="Y"),"Text",IF(AND(D335&lt;&gt;"",I335&lt;&gt;"Y"),"Email",IF(AND(E335&lt;&gt;"",K335="N"),"Call","None")))))</f>
        <v/>
      </c>
      <c r="T335" s="9">
        <f>IF(A335="","",IF(S335="None","Suppressed",IF(AND(H335&lt;&gt;"",R335&lt;Scoring!$B$16),"Recently active",IF(F335="past-client","Past client",IF(F335="sphere","Sphere",IF(F335="lead","Dormant lead","Needs review"))))))</f>
        <v/>
      </c>
      <c r="U335" s="9">
        <f>IF(A335="","",IF(OR(T335="Suppressed",T335="Recently active"),0,IF(F335="past-client",Scoring!$B$3,IF(F335="sphere",Scoring!$B$4,IF(F335="lead",Scoring!$B$5,0)))+MAX(1,MIN(3,N(G335)))*Scoring!$B$6+IF(H335="",Scoring!$B$10,IF(R335&lt;24,Scoring!$B$7,IF(R335&lt;60,Scoring!$B$8,Scoring!$B$9)))+IF(M335="Y",Scoring!$B$11,0)+IF(N(N335)&gt;=7,Scoring!$B$12,IF(N(N335)&gt;=4,Scoring!$B$13,0))))</f>
        <v/>
      </c>
      <c r="V335" s="9">
        <f>IF(A335="","",IF(OR(T335="Suppressed",T335="Recently active"),"-",IF(U335&gt;=Scoring!$B$14,"A",IF(U335&gt;=Scoring!$B$15,"B","C"))))</f>
        <v/>
      </c>
      <c r="W335" s="9">
        <f>IF(OR(A335="",V335="-"),"",COUNTIFS($V$2:$V$1001,"&lt;&gt;-",$U$2:$U$1001,"&gt;"&amp;U335)+1)</f>
        <v/>
      </c>
    </row>
    <row r="336">
      <c r="H336" s="8" t="n"/>
      <c r="R336" s="9">
        <f>IF(A336="","",IF(H336="","never",DATEDIF(H336,Scoring!$B$2,"m")))</f>
        <v/>
      </c>
      <c r="S336" s="9">
        <f>IF(A336="","",IF(L336="Y","None",IF(AND(E336&lt;&gt;"",J336="Y"),"Text",IF(AND(D336&lt;&gt;"",I336&lt;&gt;"Y"),"Email",IF(AND(E336&lt;&gt;"",K336="N"),"Call","None")))))</f>
        <v/>
      </c>
      <c r="T336" s="9">
        <f>IF(A336="","",IF(S336="None","Suppressed",IF(AND(H336&lt;&gt;"",R336&lt;Scoring!$B$16),"Recently active",IF(F336="past-client","Past client",IF(F336="sphere","Sphere",IF(F336="lead","Dormant lead","Needs review"))))))</f>
        <v/>
      </c>
      <c r="U336" s="9">
        <f>IF(A336="","",IF(OR(T336="Suppressed",T336="Recently active"),0,IF(F336="past-client",Scoring!$B$3,IF(F336="sphere",Scoring!$B$4,IF(F336="lead",Scoring!$B$5,0)))+MAX(1,MIN(3,N(G336)))*Scoring!$B$6+IF(H336="",Scoring!$B$10,IF(R336&lt;24,Scoring!$B$7,IF(R336&lt;60,Scoring!$B$8,Scoring!$B$9)))+IF(M336="Y",Scoring!$B$11,0)+IF(N(N336)&gt;=7,Scoring!$B$12,IF(N(N336)&gt;=4,Scoring!$B$13,0))))</f>
        <v/>
      </c>
      <c r="V336" s="9">
        <f>IF(A336="","",IF(OR(T336="Suppressed",T336="Recently active"),"-",IF(U336&gt;=Scoring!$B$14,"A",IF(U336&gt;=Scoring!$B$15,"B","C"))))</f>
        <v/>
      </c>
      <c r="W336" s="9">
        <f>IF(OR(A336="",V336="-"),"",COUNTIFS($V$2:$V$1001,"&lt;&gt;-",$U$2:$U$1001,"&gt;"&amp;U336)+1)</f>
        <v/>
      </c>
    </row>
    <row r="337">
      <c r="H337" s="8" t="n"/>
      <c r="R337" s="9">
        <f>IF(A337="","",IF(H337="","never",DATEDIF(H337,Scoring!$B$2,"m")))</f>
        <v/>
      </c>
      <c r="S337" s="9">
        <f>IF(A337="","",IF(L337="Y","None",IF(AND(E337&lt;&gt;"",J337="Y"),"Text",IF(AND(D337&lt;&gt;"",I337&lt;&gt;"Y"),"Email",IF(AND(E337&lt;&gt;"",K337="N"),"Call","None")))))</f>
        <v/>
      </c>
      <c r="T337" s="9">
        <f>IF(A337="","",IF(S337="None","Suppressed",IF(AND(H337&lt;&gt;"",R337&lt;Scoring!$B$16),"Recently active",IF(F337="past-client","Past client",IF(F337="sphere","Sphere",IF(F337="lead","Dormant lead","Needs review"))))))</f>
        <v/>
      </c>
      <c r="U337" s="9">
        <f>IF(A337="","",IF(OR(T337="Suppressed",T337="Recently active"),0,IF(F337="past-client",Scoring!$B$3,IF(F337="sphere",Scoring!$B$4,IF(F337="lead",Scoring!$B$5,0)))+MAX(1,MIN(3,N(G337)))*Scoring!$B$6+IF(H337="",Scoring!$B$10,IF(R337&lt;24,Scoring!$B$7,IF(R337&lt;60,Scoring!$B$8,Scoring!$B$9)))+IF(M337="Y",Scoring!$B$11,0)+IF(N(N337)&gt;=7,Scoring!$B$12,IF(N(N337)&gt;=4,Scoring!$B$13,0))))</f>
        <v/>
      </c>
      <c r="V337" s="9">
        <f>IF(A337="","",IF(OR(T337="Suppressed",T337="Recently active"),"-",IF(U337&gt;=Scoring!$B$14,"A",IF(U337&gt;=Scoring!$B$15,"B","C"))))</f>
        <v/>
      </c>
      <c r="W337" s="9">
        <f>IF(OR(A337="",V337="-"),"",COUNTIFS($V$2:$V$1001,"&lt;&gt;-",$U$2:$U$1001,"&gt;"&amp;U337)+1)</f>
        <v/>
      </c>
    </row>
    <row r="338">
      <c r="H338" s="8" t="n"/>
      <c r="R338" s="9">
        <f>IF(A338="","",IF(H338="","never",DATEDIF(H338,Scoring!$B$2,"m")))</f>
        <v/>
      </c>
      <c r="S338" s="9">
        <f>IF(A338="","",IF(L338="Y","None",IF(AND(E338&lt;&gt;"",J338="Y"),"Text",IF(AND(D338&lt;&gt;"",I338&lt;&gt;"Y"),"Email",IF(AND(E338&lt;&gt;"",K338="N"),"Call","None")))))</f>
        <v/>
      </c>
      <c r="T338" s="9">
        <f>IF(A338="","",IF(S338="None","Suppressed",IF(AND(H338&lt;&gt;"",R338&lt;Scoring!$B$16),"Recently active",IF(F338="past-client","Past client",IF(F338="sphere","Sphere",IF(F338="lead","Dormant lead","Needs review"))))))</f>
        <v/>
      </c>
      <c r="U338" s="9">
        <f>IF(A338="","",IF(OR(T338="Suppressed",T338="Recently active"),0,IF(F338="past-client",Scoring!$B$3,IF(F338="sphere",Scoring!$B$4,IF(F338="lead",Scoring!$B$5,0)))+MAX(1,MIN(3,N(G338)))*Scoring!$B$6+IF(H338="",Scoring!$B$10,IF(R338&lt;24,Scoring!$B$7,IF(R338&lt;60,Scoring!$B$8,Scoring!$B$9)))+IF(M338="Y",Scoring!$B$11,0)+IF(N(N338)&gt;=7,Scoring!$B$12,IF(N(N338)&gt;=4,Scoring!$B$13,0))))</f>
        <v/>
      </c>
      <c r="V338" s="9">
        <f>IF(A338="","",IF(OR(T338="Suppressed",T338="Recently active"),"-",IF(U338&gt;=Scoring!$B$14,"A",IF(U338&gt;=Scoring!$B$15,"B","C"))))</f>
        <v/>
      </c>
      <c r="W338" s="9">
        <f>IF(OR(A338="",V338="-"),"",COUNTIFS($V$2:$V$1001,"&lt;&gt;-",$U$2:$U$1001,"&gt;"&amp;U338)+1)</f>
        <v/>
      </c>
    </row>
    <row r="339">
      <c r="H339" s="8" t="n"/>
      <c r="R339" s="9">
        <f>IF(A339="","",IF(H339="","never",DATEDIF(H339,Scoring!$B$2,"m")))</f>
        <v/>
      </c>
      <c r="S339" s="9">
        <f>IF(A339="","",IF(L339="Y","None",IF(AND(E339&lt;&gt;"",J339="Y"),"Text",IF(AND(D339&lt;&gt;"",I339&lt;&gt;"Y"),"Email",IF(AND(E339&lt;&gt;"",K339="N"),"Call","None")))))</f>
        <v/>
      </c>
      <c r="T339" s="9">
        <f>IF(A339="","",IF(S339="None","Suppressed",IF(AND(H339&lt;&gt;"",R339&lt;Scoring!$B$16),"Recently active",IF(F339="past-client","Past client",IF(F339="sphere","Sphere",IF(F339="lead","Dormant lead","Needs review"))))))</f>
        <v/>
      </c>
      <c r="U339" s="9">
        <f>IF(A339="","",IF(OR(T339="Suppressed",T339="Recently active"),0,IF(F339="past-client",Scoring!$B$3,IF(F339="sphere",Scoring!$B$4,IF(F339="lead",Scoring!$B$5,0)))+MAX(1,MIN(3,N(G339)))*Scoring!$B$6+IF(H339="",Scoring!$B$10,IF(R339&lt;24,Scoring!$B$7,IF(R339&lt;60,Scoring!$B$8,Scoring!$B$9)))+IF(M339="Y",Scoring!$B$11,0)+IF(N(N339)&gt;=7,Scoring!$B$12,IF(N(N339)&gt;=4,Scoring!$B$13,0))))</f>
        <v/>
      </c>
      <c r="V339" s="9">
        <f>IF(A339="","",IF(OR(T339="Suppressed",T339="Recently active"),"-",IF(U339&gt;=Scoring!$B$14,"A",IF(U339&gt;=Scoring!$B$15,"B","C"))))</f>
        <v/>
      </c>
      <c r="W339" s="9">
        <f>IF(OR(A339="",V339="-"),"",COUNTIFS($V$2:$V$1001,"&lt;&gt;-",$U$2:$U$1001,"&gt;"&amp;U339)+1)</f>
        <v/>
      </c>
    </row>
    <row r="340">
      <c r="H340" s="8" t="n"/>
      <c r="R340" s="9">
        <f>IF(A340="","",IF(H340="","never",DATEDIF(H340,Scoring!$B$2,"m")))</f>
        <v/>
      </c>
      <c r="S340" s="9">
        <f>IF(A340="","",IF(L340="Y","None",IF(AND(E340&lt;&gt;"",J340="Y"),"Text",IF(AND(D340&lt;&gt;"",I340&lt;&gt;"Y"),"Email",IF(AND(E340&lt;&gt;"",K340="N"),"Call","None")))))</f>
        <v/>
      </c>
      <c r="T340" s="9">
        <f>IF(A340="","",IF(S340="None","Suppressed",IF(AND(H340&lt;&gt;"",R340&lt;Scoring!$B$16),"Recently active",IF(F340="past-client","Past client",IF(F340="sphere","Sphere",IF(F340="lead","Dormant lead","Needs review"))))))</f>
        <v/>
      </c>
      <c r="U340" s="9">
        <f>IF(A340="","",IF(OR(T340="Suppressed",T340="Recently active"),0,IF(F340="past-client",Scoring!$B$3,IF(F340="sphere",Scoring!$B$4,IF(F340="lead",Scoring!$B$5,0)))+MAX(1,MIN(3,N(G340)))*Scoring!$B$6+IF(H340="",Scoring!$B$10,IF(R340&lt;24,Scoring!$B$7,IF(R340&lt;60,Scoring!$B$8,Scoring!$B$9)))+IF(M340="Y",Scoring!$B$11,0)+IF(N(N340)&gt;=7,Scoring!$B$12,IF(N(N340)&gt;=4,Scoring!$B$13,0))))</f>
        <v/>
      </c>
      <c r="V340" s="9">
        <f>IF(A340="","",IF(OR(T340="Suppressed",T340="Recently active"),"-",IF(U340&gt;=Scoring!$B$14,"A",IF(U340&gt;=Scoring!$B$15,"B","C"))))</f>
        <v/>
      </c>
      <c r="W340" s="9">
        <f>IF(OR(A340="",V340="-"),"",COUNTIFS($V$2:$V$1001,"&lt;&gt;-",$U$2:$U$1001,"&gt;"&amp;U340)+1)</f>
        <v/>
      </c>
    </row>
    <row r="341">
      <c r="H341" s="8" t="n"/>
      <c r="R341" s="9">
        <f>IF(A341="","",IF(H341="","never",DATEDIF(H341,Scoring!$B$2,"m")))</f>
        <v/>
      </c>
      <c r="S341" s="9">
        <f>IF(A341="","",IF(L341="Y","None",IF(AND(E341&lt;&gt;"",J341="Y"),"Text",IF(AND(D341&lt;&gt;"",I341&lt;&gt;"Y"),"Email",IF(AND(E341&lt;&gt;"",K341="N"),"Call","None")))))</f>
        <v/>
      </c>
      <c r="T341" s="9">
        <f>IF(A341="","",IF(S341="None","Suppressed",IF(AND(H341&lt;&gt;"",R341&lt;Scoring!$B$16),"Recently active",IF(F341="past-client","Past client",IF(F341="sphere","Sphere",IF(F341="lead","Dormant lead","Needs review"))))))</f>
        <v/>
      </c>
      <c r="U341" s="9">
        <f>IF(A341="","",IF(OR(T341="Suppressed",T341="Recently active"),0,IF(F341="past-client",Scoring!$B$3,IF(F341="sphere",Scoring!$B$4,IF(F341="lead",Scoring!$B$5,0)))+MAX(1,MIN(3,N(G341)))*Scoring!$B$6+IF(H341="",Scoring!$B$10,IF(R341&lt;24,Scoring!$B$7,IF(R341&lt;60,Scoring!$B$8,Scoring!$B$9)))+IF(M341="Y",Scoring!$B$11,0)+IF(N(N341)&gt;=7,Scoring!$B$12,IF(N(N341)&gt;=4,Scoring!$B$13,0))))</f>
        <v/>
      </c>
      <c r="V341" s="9">
        <f>IF(A341="","",IF(OR(T341="Suppressed",T341="Recently active"),"-",IF(U341&gt;=Scoring!$B$14,"A",IF(U341&gt;=Scoring!$B$15,"B","C"))))</f>
        <v/>
      </c>
      <c r="W341" s="9">
        <f>IF(OR(A341="",V341="-"),"",COUNTIFS($V$2:$V$1001,"&lt;&gt;-",$U$2:$U$1001,"&gt;"&amp;U341)+1)</f>
        <v/>
      </c>
    </row>
    <row r="342">
      <c r="H342" s="8" t="n"/>
      <c r="R342" s="9">
        <f>IF(A342="","",IF(H342="","never",DATEDIF(H342,Scoring!$B$2,"m")))</f>
        <v/>
      </c>
      <c r="S342" s="9">
        <f>IF(A342="","",IF(L342="Y","None",IF(AND(E342&lt;&gt;"",J342="Y"),"Text",IF(AND(D342&lt;&gt;"",I342&lt;&gt;"Y"),"Email",IF(AND(E342&lt;&gt;"",K342="N"),"Call","None")))))</f>
        <v/>
      </c>
      <c r="T342" s="9">
        <f>IF(A342="","",IF(S342="None","Suppressed",IF(AND(H342&lt;&gt;"",R342&lt;Scoring!$B$16),"Recently active",IF(F342="past-client","Past client",IF(F342="sphere","Sphere",IF(F342="lead","Dormant lead","Needs review"))))))</f>
        <v/>
      </c>
      <c r="U342" s="9">
        <f>IF(A342="","",IF(OR(T342="Suppressed",T342="Recently active"),0,IF(F342="past-client",Scoring!$B$3,IF(F342="sphere",Scoring!$B$4,IF(F342="lead",Scoring!$B$5,0)))+MAX(1,MIN(3,N(G342)))*Scoring!$B$6+IF(H342="",Scoring!$B$10,IF(R342&lt;24,Scoring!$B$7,IF(R342&lt;60,Scoring!$B$8,Scoring!$B$9)))+IF(M342="Y",Scoring!$B$11,0)+IF(N(N342)&gt;=7,Scoring!$B$12,IF(N(N342)&gt;=4,Scoring!$B$13,0))))</f>
        <v/>
      </c>
      <c r="V342" s="9">
        <f>IF(A342="","",IF(OR(T342="Suppressed",T342="Recently active"),"-",IF(U342&gt;=Scoring!$B$14,"A",IF(U342&gt;=Scoring!$B$15,"B","C"))))</f>
        <v/>
      </c>
      <c r="W342" s="9">
        <f>IF(OR(A342="",V342="-"),"",COUNTIFS($V$2:$V$1001,"&lt;&gt;-",$U$2:$U$1001,"&gt;"&amp;U342)+1)</f>
        <v/>
      </c>
    </row>
    <row r="343">
      <c r="H343" s="8" t="n"/>
      <c r="R343" s="9">
        <f>IF(A343="","",IF(H343="","never",DATEDIF(H343,Scoring!$B$2,"m")))</f>
        <v/>
      </c>
      <c r="S343" s="9">
        <f>IF(A343="","",IF(L343="Y","None",IF(AND(E343&lt;&gt;"",J343="Y"),"Text",IF(AND(D343&lt;&gt;"",I343&lt;&gt;"Y"),"Email",IF(AND(E343&lt;&gt;"",K343="N"),"Call","None")))))</f>
        <v/>
      </c>
      <c r="T343" s="9">
        <f>IF(A343="","",IF(S343="None","Suppressed",IF(AND(H343&lt;&gt;"",R343&lt;Scoring!$B$16),"Recently active",IF(F343="past-client","Past client",IF(F343="sphere","Sphere",IF(F343="lead","Dormant lead","Needs review"))))))</f>
        <v/>
      </c>
      <c r="U343" s="9">
        <f>IF(A343="","",IF(OR(T343="Suppressed",T343="Recently active"),0,IF(F343="past-client",Scoring!$B$3,IF(F343="sphere",Scoring!$B$4,IF(F343="lead",Scoring!$B$5,0)))+MAX(1,MIN(3,N(G343)))*Scoring!$B$6+IF(H343="",Scoring!$B$10,IF(R343&lt;24,Scoring!$B$7,IF(R343&lt;60,Scoring!$B$8,Scoring!$B$9)))+IF(M343="Y",Scoring!$B$11,0)+IF(N(N343)&gt;=7,Scoring!$B$12,IF(N(N343)&gt;=4,Scoring!$B$13,0))))</f>
        <v/>
      </c>
      <c r="V343" s="9">
        <f>IF(A343="","",IF(OR(T343="Suppressed",T343="Recently active"),"-",IF(U343&gt;=Scoring!$B$14,"A",IF(U343&gt;=Scoring!$B$15,"B","C"))))</f>
        <v/>
      </c>
      <c r="W343" s="9">
        <f>IF(OR(A343="",V343="-"),"",COUNTIFS($V$2:$V$1001,"&lt;&gt;-",$U$2:$U$1001,"&gt;"&amp;U343)+1)</f>
        <v/>
      </c>
    </row>
    <row r="344">
      <c r="H344" s="8" t="n"/>
      <c r="R344" s="9">
        <f>IF(A344="","",IF(H344="","never",DATEDIF(H344,Scoring!$B$2,"m")))</f>
        <v/>
      </c>
      <c r="S344" s="9">
        <f>IF(A344="","",IF(L344="Y","None",IF(AND(E344&lt;&gt;"",J344="Y"),"Text",IF(AND(D344&lt;&gt;"",I344&lt;&gt;"Y"),"Email",IF(AND(E344&lt;&gt;"",K344="N"),"Call","None")))))</f>
        <v/>
      </c>
      <c r="T344" s="9">
        <f>IF(A344="","",IF(S344="None","Suppressed",IF(AND(H344&lt;&gt;"",R344&lt;Scoring!$B$16),"Recently active",IF(F344="past-client","Past client",IF(F344="sphere","Sphere",IF(F344="lead","Dormant lead","Needs review"))))))</f>
        <v/>
      </c>
      <c r="U344" s="9">
        <f>IF(A344="","",IF(OR(T344="Suppressed",T344="Recently active"),0,IF(F344="past-client",Scoring!$B$3,IF(F344="sphere",Scoring!$B$4,IF(F344="lead",Scoring!$B$5,0)))+MAX(1,MIN(3,N(G344)))*Scoring!$B$6+IF(H344="",Scoring!$B$10,IF(R344&lt;24,Scoring!$B$7,IF(R344&lt;60,Scoring!$B$8,Scoring!$B$9)))+IF(M344="Y",Scoring!$B$11,0)+IF(N(N344)&gt;=7,Scoring!$B$12,IF(N(N344)&gt;=4,Scoring!$B$13,0))))</f>
        <v/>
      </c>
      <c r="V344" s="9">
        <f>IF(A344="","",IF(OR(T344="Suppressed",T344="Recently active"),"-",IF(U344&gt;=Scoring!$B$14,"A",IF(U344&gt;=Scoring!$B$15,"B","C"))))</f>
        <v/>
      </c>
      <c r="W344" s="9">
        <f>IF(OR(A344="",V344="-"),"",COUNTIFS($V$2:$V$1001,"&lt;&gt;-",$U$2:$U$1001,"&gt;"&amp;U344)+1)</f>
        <v/>
      </c>
    </row>
    <row r="345">
      <c r="H345" s="8" t="n"/>
      <c r="R345" s="9">
        <f>IF(A345="","",IF(H345="","never",DATEDIF(H345,Scoring!$B$2,"m")))</f>
        <v/>
      </c>
      <c r="S345" s="9">
        <f>IF(A345="","",IF(L345="Y","None",IF(AND(E345&lt;&gt;"",J345="Y"),"Text",IF(AND(D345&lt;&gt;"",I345&lt;&gt;"Y"),"Email",IF(AND(E345&lt;&gt;"",K345="N"),"Call","None")))))</f>
        <v/>
      </c>
      <c r="T345" s="9">
        <f>IF(A345="","",IF(S345="None","Suppressed",IF(AND(H345&lt;&gt;"",R345&lt;Scoring!$B$16),"Recently active",IF(F345="past-client","Past client",IF(F345="sphere","Sphere",IF(F345="lead","Dormant lead","Needs review"))))))</f>
        <v/>
      </c>
      <c r="U345" s="9">
        <f>IF(A345="","",IF(OR(T345="Suppressed",T345="Recently active"),0,IF(F345="past-client",Scoring!$B$3,IF(F345="sphere",Scoring!$B$4,IF(F345="lead",Scoring!$B$5,0)))+MAX(1,MIN(3,N(G345)))*Scoring!$B$6+IF(H345="",Scoring!$B$10,IF(R345&lt;24,Scoring!$B$7,IF(R345&lt;60,Scoring!$B$8,Scoring!$B$9)))+IF(M345="Y",Scoring!$B$11,0)+IF(N(N345)&gt;=7,Scoring!$B$12,IF(N(N345)&gt;=4,Scoring!$B$13,0))))</f>
        <v/>
      </c>
      <c r="V345" s="9">
        <f>IF(A345="","",IF(OR(T345="Suppressed",T345="Recently active"),"-",IF(U345&gt;=Scoring!$B$14,"A",IF(U345&gt;=Scoring!$B$15,"B","C"))))</f>
        <v/>
      </c>
      <c r="W345" s="9">
        <f>IF(OR(A345="",V345="-"),"",COUNTIFS($V$2:$V$1001,"&lt;&gt;-",$U$2:$U$1001,"&gt;"&amp;U345)+1)</f>
        <v/>
      </c>
    </row>
    <row r="346">
      <c r="H346" s="8" t="n"/>
      <c r="R346" s="9">
        <f>IF(A346="","",IF(H346="","never",DATEDIF(H346,Scoring!$B$2,"m")))</f>
        <v/>
      </c>
      <c r="S346" s="9">
        <f>IF(A346="","",IF(L346="Y","None",IF(AND(E346&lt;&gt;"",J346="Y"),"Text",IF(AND(D346&lt;&gt;"",I346&lt;&gt;"Y"),"Email",IF(AND(E346&lt;&gt;"",K346="N"),"Call","None")))))</f>
        <v/>
      </c>
      <c r="T346" s="9">
        <f>IF(A346="","",IF(S346="None","Suppressed",IF(AND(H346&lt;&gt;"",R346&lt;Scoring!$B$16),"Recently active",IF(F346="past-client","Past client",IF(F346="sphere","Sphere",IF(F346="lead","Dormant lead","Needs review"))))))</f>
        <v/>
      </c>
      <c r="U346" s="9">
        <f>IF(A346="","",IF(OR(T346="Suppressed",T346="Recently active"),0,IF(F346="past-client",Scoring!$B$3,IF(F346="sphere",Scoring!$B$4,IF(F346="lead",Scoring!$B$5,0)))+MAX(1,MIN(3,N(G346)))*Scoring!$B$6+IF(H346="",Scoring!$B$10,IF(R346&lt;24,Scoring!$B$7,IF(R346&lt;60,Scoring!$B$8,Scoring!$B$9)))+IF(M346="Y",Scoring!$B$11,0)+IF(N(N346)&gt;=7,Scoring!$B$12,IF(N(N346)&gt;=4,Scoring!$B$13,0))))</f>
        <v/>
      </c>
      <c r="V346" s="9">
        <f>IF(A346="","",IF(OR(T346="Suppressed",T346="Recently active"),"-",IF(U346&gt;=Scoring!$B$14,"A",IF(U346&gt;=Scoring!$B$15,"B","C"))))</f>
        <v/>
      </c>
      <c r="W346" s="9">
        <f>IF(OR(A346="",V346="-"),"",COUNTIFS($V$2:$V$1001,"&lt;&gt;-",$U$2:$U$1001,"&gt;"&amp;U346)+1)</f>
        <v/>
      </c>
    </row>
    <row r="347">
      <c r="H347" s="8" t="n"/>
      <c r="R347" s="9">
        <f>IF(A347="","",IF(H347="","never",DATEDIF(H347,Scoring!$B$2,"m")))</f>
        <v/>
      </c>
      <c r="S347" s="9">
        <f>IF(A347="","",IF(L347="Y","None",IF(AND(E347&lt;&gt;"",J347="Y"),"Text",IF(AND(D347&lt;&gt;"",I347&lt;&gt;"Y"),"Email",IF(AND(E347&lt;&gt;"",K347="N"),"Call","None")))))</f>
        <v/>
      </c>
      <c r="T347" s="9">
        <f>IF(A347="","",IF(S347="None","Suppressed",IF(AND(H347&lt;&gt;"",R347&lt;Scoring!$B$16),"Recently active",IF(F347="past-client","Past client",IF(F347="sphere","Sphere",IF(F347="lead","Dormant lead","Needs review"))))))</f>
        <v/>
      </c>
      <c r="U347" s="9">
        <f>IF(A347="","",IF(OR(T347="Suppressed",T347="Recently active"),0,IF(F347="past-client",Scoring!$B$3,IF(F347="sphere",Scoring!$B$4,IF(F347="lead",Scoring!$B$5,0)))+MAX(1,MIN(3,N(G347)))*Scoring!$B$6+IF(H347="",Scoring!$B$10,IF(R347&lt;24,Scoring!$B$7,IF(R347&lt;60,Scoring!$B$8,Scoring!$B$9)))+IF(M347="Y",Scoring!$B$11,0)+IF(N(N347)&gt;=7,Scoring!$B$12,IF(N(N347)&gt;=4,Scoring!$B$13,0))))</f>
        <v/>
      </c>
      <c r="V347" s="9">
        <f>IF(A347="","",IF(OR(T347="Suppressed",T347="Recently active"),"-",IF(U347&gt;=Scoring!$B$14,"A",IF(U347&gt;=Scoring!$B$15,"B","C"))))</f>
        <v/>
      </c>
      <c r="W347" s="9">
        <f>IF(OR(A347="",V347="-"),"",COUNTIFS($V$2:$V$1001,"&lt;&gt;-",$U$2:$U$1001,"&gt;"&amp;U347)+1)</f>
        <v/>
      </c>
    </row>
    <row r="348">
      <c r="H348" s="8" t="n"/>
      <c r="R348" s="9">
        <f>IF(A348="","",IF(H348="","never",DATEDIF(H348,Scoring!$B$2,"m")))</f>
        <v/>
      </c>
      <c r="S348" s="9">
        <f>IF(A348="","",IF(L348="Y","None",IF(AND(E348&lt;&gt;"",J348="Y"),"Text",IF(AND(D348&lt;&gt;"",I348&lt;&gt;"Y"),"Email",IF(AND(E348&lt;&gt;"",K348="N"),"Call","None")))))</f>
        <v/>
      </c>
      <c r="T348" s="9">
        <f>IF(A348="","",IF(S348="None","Suppressed",IF(AND(H348&lt;&gt;"",R348&lt;Scoring!$B$16),"Recently active",IF(F348="past-client","Past client",IF(F348="sphere","Sphere",IF(F348="lead","Dormant lead","Needs review"))))))</f>
        <v/>
      </c>
      <c r="U348" s="9">
        <f>IF(A348="","",IF(OR(T348="Suppressed",T348="Recently active"),0,IF(F348="past-client",Scoring!$B$3,IF(F348="sphere",Scoring!$B$4,IF(F348="lead",Scoring!$B$5,0)))+MAX(1,MIN(3,N(G348)))*Scoring!$B$6+IF(H348="",Scoring!$B$10,IF(R348&lt;24,Scoring!$B$7,IF(R348&lt;60,Scoring!$B$8,Scoring!$B$9)))+IF(M348="Y",Scoring!$B$11,0)+IF(N(N348)&gt;=7,Scoring!$B$12,IF(N(N348)&gt;=4,Scoring!$B$13,0))))</f>
        <v/>
      </c>
      <c r="V348" s="9">
        <f>IF(A348="","",IF(OR(T348="Suppressed",T348="Recently active"),"-",IF(U348&gt;=Scoring!$B$14,"A",IF(U348&gt;=Scoring!$B$15,"B","C"))))</f>
        <v/>
      </c>
      <c r="W348" s="9">
        <f>IF(OR(A348="",V348="-"),"",COUNTIFS($V$2:$V$1001,"&lt;&gt;-",$U$2:$U$1001,"&gt;"&amp;U348)+1)</f>
        <v/>
      </c>
    </row>
    <row r="349">
      <c r="H349" s="8" t="n"/>
      <c r="R349" s="9">
        <f>IF(A349="","",IF(H349="","never",DATEDIF(H349,Scoring!$B$2,"m")))</f>
        <v/>
      </c>
      <c r="S349" s="9">
        <f>IF(A349="","",IF(L349="Y","None",IF(AND(E349&lt;&gt;"",J349="Y"),"Text",IF(AND(D349&lt;&gt;"",I349&lt;&gt;"Y"),"Email",IF(AND(E349&lt;&gt;"",K349="N"),"Call","None")))))</f>
        <v/>
      </c>
      <c r="T349" s="9">
        <f>IF(A349="","",IF(S349="None","Suppressed",IF(AND(H349&lt;&gt;"",R349&lt;Scoring!$B$16),"Recently active",IF(F349="past-client","Past client",IF(F349="sphere","Sphere",IF(F349="lead","Dormant lead","Needs review"))))))</f>
        <v/>
      </c>
      <c r="U349" s="9">
        <f>IF(A349="","",IF(OR(T349="Suppressed",T349="Recently active"),0,IF(F349="past-client",Scoring!$B$3,IF(F349="sphere",Scoring!$B$4,IF(F349="lead",Scoring!$B$5,0)))+MAX(1,MIN(3,N(G349)))*Scoring!$B$6+IF(H349="",Scoring!$B$10,IF(R349&lt;24,Scoring!$B$7,IF(R349&lt;60,Scoring!$B$8,Scoring!$B$9)))+IF(M349="Y",Scoring!$B$11,0)+IF(N(N349)&gt;=7,Scoring!$B$12,IF(N(N349)&gt;=4,Scoring!$B$13,0))))</f>
        <v/>
      </c>
      <c r="V349" s="9">
        <f>IF(A349="","",IF(OR(T349="Suppressed",T349="Recently active"),"-",IF(U349&gt;=Scoring!$B$14,"A",IF(U349&gt;=Scoring!$B$15,"B","C"))))</f>
        <v/>
      </c>
      <c r="W349" s="9">
        <f>IF(OR(A349="",V349="-"),"",COUNTIFS($V$2:$V$1001,"&lt;&gt;-",$U$2:$U$1001,"&gt;"&amp;U349)+1)</f>
        <v/>
      </c>
    </row>
    <row r="350">
      <c r="H350" s="8" t="n"/>
      <c r="R350" s="9">
        <f>IF(A350="","",IF(H350="","never",DATEDIF(H350,Scoring!$B$2,"m")))</f>
        <v/>
      </c>
      <c r="S350" s="9">
        <f>IF(A350="","",IF(L350="Y","None",IF(AND(E350&lt;&gt;"",J350="Y"),"Text",IF(AND(D350&lt;&gt;"",I350&lt;&gt;"Y"),"Email",IF(AND(E350&lt;&gt;"",K350="N"),"Call","None")))))</f>
        <v/>
      </c>
      <c r="T350" s="9">
        <f>IF(A350="","",IF(S350="None","Suppressed",IF(AND(H350&lt;&gt;"",R350&lt;Scoring!$B$16),"Recently active",IF(F350="past-client","Past client",IF(F350="sphere","Sphere",IF(F350="lead","Dormant lead","Needs review"))))))</f>
        <v/>
      </c>
      <c r="U350" s="9">
        <f>IF(A350="","",IF(OR(T350="Suppressed",T350="Recently active"),0,IF(F350="past-client",Scoring!$B$3,IF(F350="sphere",Scoring!$B$4,IF(F350="lead",Scoring!$B$5,0)))+MAX(1,MIN(3,N(G350)))*Scoring!$B$6+IF(H350="",Scoring!$B$10,IF(R350&lt;24,Scoring!$B$7,IF(R350&lt;60,Scoring!$B$8,Scoring!$B$9)))+IF(M350="Y",Scoring!$B$11,0)+IF(N(N350)&gt;=7,Scoring!$B$12,IF(N(N350)&gt;=4,Scoring!$B$13,0))))</f>
        <v/>
      </c>
      <c r="V350" s="9">
        <f>IF(A350="","",IF(OR(T350="Suppressed",T350="Recently active"),"-",IF(U350&gt;=Scoring!$B$14,"A",IF(U350&gt;=Scoring!$B$15,"B","C"))))</f>
        <v/>
      </c>
      <c r="W350" s="9">
        <f>IF(OR(A350="",V350="-"),"",COUNTIFS($V$2:$V$1001,"&lt;&gt;-",$U$2:$U$1001,"&gt;"&amp;U350)+1)</f>
        <v/>
      </c>
    </row>
    <row r="351">
      <c r="H351" s="8" t="n"/>
      <c r="R351" s="9">
        <f>IF(A351="","",IF(H351="","never",DATEDIF(H351,Scoring!$B$2,"m")))</f>
        <v/>
      </c>
      <c r="S351" s="9">
        <f>IF(A351="","",IF(L351="Y","None",IF(AND(E351&lt;&gt;"",J351="Y"),"Text",IF(AND(D351&lt;&gt;"",I351&lt;&gt;"Y"),"Email",IF(AND(E351&lt;&gt;"",K351="N"),"Call","None")))))</f>
        <v/>
      </c>
      <c r="T351" s="9">
        <f>IF(A351="","",IF(S351="None","Suppressed",IF(AND(H351&lt;&gt;"",R351&lt;Scoring!$B$16),"Recently active",IF(F351="past-client","Past client",IF(F351="sphere","Sphere",IF(F351="lead","Dormant lead","Needs review"))))))</f>
        <v/>
      </c>
      <c r="U351" s="9">
        <f>IF(A351="","",IF(OR(T351="Suppressed",T351="Recently active"),0,IF(F351="past-client",Scoring!$B$3,IF(F351="sphere",Scoring!$B$4,IF(F351="lead",Scoring!$B$5,0)))+MAX(1,MIN(3,N(G351)))*Scoring!$B$6+IF(H351="",Scoring!$B$10,IF(R351&lt;24,Scoring!$B$7,IF(R351&lt;60,Scoring!$B$8,Scoring!$B$9)))+IF(M351="Y",Scoring!$B$11,0)+IF(N(N351)&gt;=7,Scoring!$B$12,IF(N(N351)&gt;=4,Scoring!$B$13,0))))</f>
        <v/>
      </c>
      <c r="V351" s="9">
        <f>IF(A351="","",IF(OR(T351="Suppressed",T351="Recently active"),"-",IF(U351&gt;=Scoring!$B$14,"A",IF(U351&gt;=Scoring!$B$15,"B","C"))))</f>
        <v/>
      </c>
      <c r="W351" s="9">
        <f>IF(OR(A351="",V351="-"),"",COUNTIFS($V$2:$V$1001,"&lt;&gt;-",$U$2:$U$1001,"&gt;"&amp;U351)+1)</f>
        <v/>
      </c>
    </row>
    <row r="352">
      <c r="H352" s="8" t="n"/>
      <c r="R352" s="9">
        <f>IF(A352="","",IF(H352="","never",DATEDIF(H352,Scoring!$B$2,"m")))</f>
        <v/>
      </c>
      <c r="S352" s="9">
        <f>IF(A352="","",IF(L352="Y","None",IF(AND(E352&lt;&gt;"",J352="Y"),"Text",IF(AND(D352&lt;&gt;"",I352&lt;&gt;"Y"),"Email",IF(AND(E352&lt;&gt;"",K352="N"),"Call","None")))))</f>
        <v/>
      </c>
      <c r="T352" s="9">
        <f>IF(A352="","",IF(S352="None","Suppressed",IF(AND(H352&lt;&gt;"",R352&lt;Scoring!$B$16),"Recently active",IF(F352="past-client","Past client",IF(F352="sphere","Sphere",IF(F352="lead","Dormant lead","Needs review"))))))</f>
        <v/>
      </c>
      <c r="U352" s="9">
        <f>IF(A352="","",IF(OR(T352="Suppressed",T352="Recently active"),0,IF(F352="past-client",Scoring!$B$3,IF(F352="sphere",Scoring!$B$4,IF(F352="lead",Scoring!$B$5,0)))+MAX(1,MIN(3,N(G352)))*Scoring!$B$6+IF(H352="",Scoring!$B$10,IF(R352&lt;24,Scoring!$B$7,IF(R352&lt;60,Scoring!$B$8,Scoring!$B$9)))+IF(M352="Y",Scoring!$B$11,0)+IF(N(N352)&gt;=7,Scoring!$B$12,IF(N(N352)&gt;=4,Scoring!$B$13,0))))</f>
        <v/>
      </c>
      <c r="V352" s="9">
        <f>IF(A352="","",IF(OR(T352="Suppressed",T352="Recently active"),"-",IF(U352&gt;=Scoring!$B$14,"A",IF(U352&gt;=Scoring!$B$15,"B","C"))))</f>
        <v/>
      </c>
      <c r="W352" s="9">
        <f>IF(OR(A352="",V352="-"),"",COUNTIFS($V$2:$V$1001,"&lt;&gt;-",$U$2:$U$1001,"&gt;"&amp;U352)+1)</f>
        <v/>
      </c>
    </row>
    <row r="353">
      <c r="H353" s="8" t="n"/>
      <c r="R353" s="9">
        <f>IF(A353="","",IF(H353="","never",DATEDIF(H353,Scoring!$B$2,"m")))</f>
        <v/>
      </c>
      <c r="S353" s="9">
        <f>IF(A353="","",IF(L353="Y","None",IF(AND(E353&lt;&gt;"",J353="Y"),"Text",IF(AND(D353&lt;&gt;"",I353&lt;&gt;"Y"),"Email",IF(AND(E353&lt;&gt;"",K353="N"),"Call","None")))))</f>
        <v/>
      </c>
      <c r="T353" s="9">
        <f>IF(A353="","",IF(S353="None","Suppressed",IF(AND(H353&lt;&gt;"",R353&lt;Scoring!$B$16),"Recently active",IF(F353="past-client","Past client",IF(F353="sphere","Sphere",IF(F353="lead","Dormant lead","Needs review"))))))</f>
        <v/>
      </c>
      <c r="U353" s="9">
        <f>IF(A353="","",IF(OR(T353="Suppressed",T353="Recently active"),0,IF(F353="past-client",Scoring!$B$3,IF(F353="sphere",Scoring!$B$4,IF(F353="lead",Scoring!$B$5,0)))+MAX(1,MIN(3,N(G353)))*Scoring!$B$6+IF(H353="",Scoring!$B$10,IF(R353&lt;24,Scoring!$B$7,IF(R353&lt;60,Scoring!$B$8,Scoring!$B$9)))+IF(M353="Y",Scoring!$B$11,0)+IF(N(N353)&gt;=7,Scoring!$B$12,IF(N(N353)&gt;=4,Scoring!$B$13,0))))</f>
        <v/>
      </c>
      <c r="V353" s="9">
        <f>IF(A353="","",IF(OR(T353="Suppressed",T353="Recently active"),"-",IF(U353&gt;=Scoring!$B$14,"A",IF(U353&gt;=Scoring!$B$15,"B","C"))))</f>
        <v/>
      </c>
      <c r="W353" s="9">
        <f>IF(OR(A353="",V353="-"),"",COUNTIFS($V$2:$V$1001,"&lt;&gt;-",$U$2:$U$1001,"&gt;"&amp;U353)+1)</f>
        <v/>
      </c>
    </row>
    <row r="354">
      <c r="H354" s="8" t="n"/>
      <c r="R354" s="9">
        <f>IF(A354="","",IF(H354="","never",DATEDIF(H354,Scoring!$B$2,"m")))</f>
        <v/>
      </c>
      <c r="S354" s="9">
        <f>IF(A354="","",IF(L354="Y","None",IF(AND(E354&lt;&gt;"",J354="Y"),"Text",IF(AND(D354&lt;&gt;"",I354&lt;&gt;"Y"),"Email",IF(AND(E354&lt;&gt;"",K354="N"),"Call","None")))))</f>
        <v/>
      </c>
      <c r="T354" s="9">
        <f>IF(A354="","",IF(S354="None","Suppressed",IF(AND(H354&lt;&gt;"",R354&lt;Scoring!$B$16),"Recently active",IF(F354="past-client","Past client",IF(F354="sphere","Sphere",IF(F354="lead","Dormant lead","Needs review"))))))</f>
        <v/>
      </c>
      <c r="U354" s="9">
        <f>IF(A354="","",IF(OR(T354="Suppressed",T354="Recently active"),0,IF(F354="past-client",Scoring!$B$3,IF(F354="sphere",Scoring!$B$4,IF(F354="lead",Scoring!$B$5,0)))+MAX(1,MIN(3,N(G354)))*Scoring!$B$6+IF(H354="",Scoring!$B$10,IF(R354&lt;24,Scoring!$B$7,IF(R354&lt;60,Scoring!$B$8,Scoring!$B$9)))+IF(M354="Y",Scoring!$B$11,0)+IF(N(N354)&gt;=7,Scoring!$B$12,IF(N(N354)&gt;=4,Scoring!$B$13,0))))</f>
        <v/>
      </c>
      <c r="V354" s="9">
        <f>IF(A354="","",IF(OR(T354="Suppressed",T354="Recently active"),"-",IF(U354&gt;=Scoring!$B$14,"A",IF(U354&gt;=Scoring!$B$15,"B","C"))))</f>
        <v/>
      </c>
      <c r="W354" s="9">
        <f>IF(OR(A354="",V354="-"),"",COUNTIFS($V$2:$V$1001,"&lt;&gt;-",$U$2:$U$1001,"&gt;"&amp;U354)+1)</f>
        <v/>
      </c>
    </row>
    <row r="355">
      <c r="H355" s="8" t="n"/>
      <c r="R355" s="9">
        <f>IF(A355="","",IF(H355="","never",DATEDIF(H355,Scoring!$B$2,"m")))</f>
        <v/>
      </c>
      <c r="S355" s="9">
        <f>IF(A355="","",IF(L355="Y","None",IF(AND(E355&lt;&gt;"",J355="Y"),"Text",IF(AND(D355&lt;&gt;"",I355&lt;&gt;"Y"),"Email",IF(AND(E355&lt;&gt;"",K355="N"),"Call","None")))))</f>
        <v/>
      </c>
      <c r="T355" s="9">
        <f>IF(A355="","",IF(S355="None","Suppressed",IF(AND(H355&lt;&gt;"",R355&lt;Scoring!$B$16),"Recently active",IF(F355="past-client","Past client",IF(F355="sphere","Sphere",IF(F355="lead","Dormant lead","Needs review"))))))</f>
        <v/>
      </c>
      <c r="U355" s="9">
        <f>IF(A355="","",IF(OR(T355="Suppressed",T355="Recently active"),0,IF(F355="past-client",Scoring!$B$3,IF(F355="sphere",Scoring!$B$4,IF(F355="lead",Scoring!$B$5,0)))+MAX(1,MIN(3,N(G355)))*Scoring!$B$6+IF(H355="",Scoring!$B$10,IF(R355&lt;24,Scoring!$B$7,IF(R355&lt;60,Scoring!$B$8,Scoring!$B$9)))+IF(M355="Y",Scoring!$B$11,0)+IF(N(N355)&gt;=7,Scoring!$B$12,IF(N(N355)&gt;=4,Scoring!$B$13,0))))</f>
        <v/>
      </c>
      <c r="V355" s="9">
        <f>IF(A355="","",IF(OR(T355="Suppressed",T355="Recently active"),"-",IF(U355&gt;=Scoring!$B$14,"A",IF(U355&gt;=Scoring!$B$15,"B","C"))))</f>
        <v/>
      </c>
      <c r="W355" s="9">
        <f>IF(OR(A355="",V355="-"),"",COUNTIFS($V$2:$V$1001,"&lt;&gt;-",$U$2:$U$1001,"&gt;"&amp;U355)+1)</f>
        <v/>
      </c>
    </row>
    <row r="356">
      <c r="H356" s="8" t="n"/>
      <c r="R356" s="9">
        <f>IF(A356="","",IF(H356="","never",DATEDIF(H356,Scoring!$B$2,"m")))</f>
        <v/>
      </c>
      <c r="S356" s="9">
        <f>IF(A356="","",IF(L356="Y","None",IF(AND(E356&lt;&gt;"",J356="Y"),"Text",IF(AND(D356&lt;&gt;"",I356&lt;&gt;"Y"),"Email",IF(AND(E356&lt;&gt;"",K356="N"),"Call","None")))))</f>
        <v/>
      </c>
      <c r="T356" s="9">
        <f>IF(A356="","",IF(S356="None","Suppressed",IF(AND(H356&lt;&gt;"",R356&lt;Scoring!$B$16),"Recently active",IF(F356="past-client","Past client",IF(F356="sphere","Sphere",IF(F356="lead","Dormant lead","Needs review"))))))</f>
        <v/>
      </c>
      <c r="U356" s="9">
        <f>IF(A356="","",IF(OR(T356="Suppressed",T356="Recently active"),0,IF(F356="past-client",Scoring!$B$3,IF(F356="sphere",Scoring!$B$4,IF(F356="lead",Scoring!$B$5,0)))+MAX(1,MIN(3,N(G356)))*Scoring!$B$6+IF(H356="",Scoring!$B$10,IF(R356&lt;24,Scoring!$B$7,IF(R356&lt;60,Scoring!$B$8,Scoring!$B$9)))+IF(M356="Y",Scoring!$B$11,0)+IF(N(N356)&gt;=7,Scoring!$B$12,IF(N(N356)&gt;=4,Scoring!$B$13,0))))</f>
        <v/>
      </c>
      <c r="V356" s="9">
        <f>IF(A356="","",IF(OR(T356="Suppressed",T356="Recently active"),"-",IF(U356&gt;=Scoring!$B$14,"A",IF(U356&gt;=Scoring!$B$15,"B","C"))))</f>
        <v/>
      </c>
      <c r="W356" s="9">
        <f>IF(OR(A356="",V356="-"),"",COUNTIFS($V$2:$V$1001,"&lt;&gt;-",$U$2:$U$1001,"&gt;"&amp;U356)+1)</f>
        <v/>
      </c>
    </row>
    <row r="357">
      <c r="H357" s="8" t="n"/>
      <c r="R357" s="9">
        <f>IF(A357="","",IF(H357="","never",DATEDIF(H357,Scoring!$B$2,"m")))</f>
        <v/>
      </c>
      <c r="S357" s="9">
        <f>IF(A357="","",IF(L357="Y","None",IF(AND(E357&lt;&gt;"",J357="Y"),"Text",IF(AND(D357&lt;&gt;"",I357&lt;&gt;"Y"),"Email",IF(AND(E357&lt;&gt;"",K357="N"),"Call","None")))))</f>
        <v/>
      </c>
      <c r="T357" s="9">
        <f>IF(A357="","",IF(S357="None","Suppressed",IF(AND(H357&lt;&gt;"",R357&lt;Scoring!$B$16),"Recently active",IF(F357="past-client","Past client",IF(F357="sphere","Sphere",IF(F357="lead","Dormant lead","Needs review"))))))</f>
        <v/>
      </c>
      <c r="U357" s="9">
        <f>IF(A357="","",IF(OR(T357="Suppressed",T357="Recently active"),0,IF(F357="past-client",Scoring!$B$3,IF(F357="sphere",Scoring!$B$4,IF(F357="lead",Scoring!$B$5,0)))+MAX(1,MIN(3,N(G357)))*Scoring!$B$6+IF(H357="",Scoring!$B$10,IF(R357&lt;24,Scoring!$B$7,IF(R357&lt;60,Scoring!$B$8,Scoring!$B$9)))+IF(M357="Y",Scoring!$B$11,0)+IF(N(N357)&gt;=7,Scoring!$B$12,IF(N(N357)&gt;=4,Scoring!$B$13,0))))</f>
        <v/>
      </c>
      <c r="V357" s="9">
        <f>IF(A357="","",IF(OR(T357="Suppressed",T357="Recently active"),"-",IF(U357&gt;=Scoring!$B$14,"A",IF(U357&gt;=Scoring!$B$15,"B","C"))))</f>
        <v/>
      </c>
      <c r="W357" s="9">
        <f>IF(OR(A357="",V357="-"),"",COUNTIFS($V$2:$V$1001,"&lt;&gt;-",$U$2:$U$1001,"&gt;"&amp;U357)+1)</f>
        <v/>
      </c>
    </row>
    <row r="358">
      <c r="H358" s="8" t="n"/>
      <c r="R358" s="9">
        <f>IF(A358="","",IF(H358="","never",DATEDIF(H358,Scoring!$B$2,"m")))</f>
        <v/>
      </c>
      <c r="S358" s="9">
        <f>IF(A358="","",IF(L358="Y","None",IF(AND(E358&lt;&gt;"",J358="Y"),"Text",IF(AND(D358&lt;&gt;"",I358&lt;&gt;"Y"),"Email",IF(AND(E358&lt;&gt;"",K358="N"),"Call","None")))))</f>
        <v/>
      </c>
      <c r="T358" s="9">
        <f>IF(A358="","",IF(S358="None","Suppressed",IF(AND(H358&lt;&gt;"",R358&lt;Scoring!$B$16),"Recently active",IF(F358="past-client","Past client",IF(F358="sphere","Sphere",IF(F358="lead","Dormant lead","Needs review"))))))</f>
        <v/>
      </c>
      <c r="U358" s="9">
        <f>IF(A358="","",IF(OR(T358="Suppressed",T358="Recently active"),0,IF(F358="past-client",Scoring!$B$3,IF(F358="sphere",Scoring!$B$4,IF(F358="lead",Scoring!$B$5,0)))+MAX(1,MIN(3,N(G358)))*Scoring!$B$6+IF(H358="",Scoring!$B$10,IF(R358&lt;24,Scoring!$B$7,IF(R358&lt;60,Scoring!$B$8,Scoring!$B$9)))+IF(M358="Y",Scoring!$B$11,0)+IF(N(N358)&gt;=7,Scoring!$B$12,IF(N(N358)&gt;=4,Scoring!$B$13,0))))</f>
        <v/>
      </c>
      <c r="V358" s="9">
        <f>IF(A358="","",IF(OR(T358="Suppressed",T358="Recently active"),"-",IF(U358&gt;=Scoring!$B$14,"A",IF(U358&gt;=Scoring!$B$15,"B","C"))))</f>
        <v/>
      </c>
      <c r="W358" s="9">
        <f>IF(OR(A358="",V358="-"),"",COUNTIFS($V$2:$V$1001,"&lt;&gt;-",$U$2:$U$1001,"&gt;"&amp;U358)+1)</f>
        <v/>
      </c>
    </row>
    <row r="359">
      <c r="H359" s="8" t="n"/>
      <c r="R359" s="9">
        <f>IF(A359="","",IF(H359="","never",DATEDIF(H359,Scoring!$B$2,"m")))</f>
        <v/>
      </c>
      <c r="S359" s="9">
        <f>IF(A359="","",IF(L359="Y","None",IF(AND(E359&lt;&gt;"",J359="Y"),"Text",IF(AND(D359&lt;&gt;"",I359&lt;&gt;"Y"),"Email",IF(AND(E359&lt;&gt;"",K359="N"),"Call","None")))))</f>
        <v/>
      </c>
      <c r="T359" s="9">
        <f>IF(A359="","",IF(S359="None","Suppressed",IF(AND(H359&lt;&gt;"",R359&lt;Scoring!$B$16),"Recently active",IF(F359="past-client","Past client",IF(F359="sphere","Sphere",IF(F359="lead","Dormant lead","Needs review"))))))</f>
        <v/>
      </c>
      <c r="U359" s="9">
        <f>IF(A359="","",IF(OR(T359="Suppressed",T359="Recently active"),0,IF(F359="past-client",Scoring!$B$3,IF(F359="sphere",Scoring!$B$4,IF(F359="lead",Scoring!$B$5,0)))+MAX(1,MIN(3,N(G359)))*Scoring!$B$6+IF(H359="",Scoring!$B$10,IF(R359&lt;24,Scoring!$B$7,IF(R359&lt;60,Scoring!$B$8,Scoring!$B$9)))+IF(M359="Y",Scoring!$B$11,0)+IF(N(N359)&gt;=7,Scoring!$B$12,IF(N(N359)&gt;=4,Scoring!$B$13,0))))</f>
        <v/>
      </c>
      <c r="V359" s="9">
        <f>IF(A359="","",IF(OR(T359="Suppressed",T359="Recently active"),"-",IF(U359&gt;=Scoring!$B$14,"A",IF(U359&gt;=Scoring!$B$15,"B","C"))))</f>
        <v/>
      </c>
      <c r="W359" s="9">
        <f>IF(OR(A359="",V359="-"),"",COUNTIFS($V$2:$V$1001,"&lt;&gt;-",$U$2:$U$1001,"&gt;"&amp;U359)+1)</f>
        <v/>
      </c>
    </row>
    <row r="360">
      <c r="H360" s="8" t="n"/>
      <c r="R360" s="9">
        <f>IF(A360="","",IF(H360="","never",DATEDIF(H360,Scoring!$B$2,"m")))</f>
        <v/>
      </c>
      <c r="S360" s="9">
        <f>IF(A360="","",IF(L360="Y","None",IF(AND(E360&lt;&gt;"",J360="Y"),"Text",IF(AND(D360&lt;&gt;"",I360&lt;&gt;"Y"),"Email",IF(AND(E360&lt;&gt;"",K360="N"),"Call","None")))))</f>
        <v/>
      </c>
      <c r="T360" s="9">
        <f>IF(A360="","",IF(S360="None","Suppressed",IF(AND(H360&lt;&gt;"",R360&lt;Scoring!$B$16),"Recently active",IF(F360="past-client","Past client",IF(F360="sphere","Sphere",IF(F360="lead","Dormant lead","Needs review"))))))</f>
        <v/>
      </c>
      <c r="U360" s="9">
        <f>IF(A360="","",IF(OR(T360="Suppressed",T360="Recently active"),0,IF(F360="past-client",Scoring!$B$3,IF(F360="sphere",Scoring!$B$4,IF(F360="lead",Scoring!$B$5,0)))+MAX(1,MIN(3,N(G360)))*Scoring!$B$6+IF(H360="",Scoring!$B$10,IF(R360&lt;24,Scoring!$B$7,IF(R360&lt;60,Scoring!$B$8,Scoring!$B$9)))+IF(M360="Y",Scoring!$B$11,0)+IF(N(N360)&gt;=7,Scoring!$B$12,IF(N(N360)&gt;=4,Scoring!$B$13,0))))</f>
        <v/>
      </c>
      <c r="V360" s="9">
        <f>IF(A360="","",IF(OR(T360="Suppressed",T360="Recently active"),"-",IF(U360&gt;=Scoring!$B$14,"A",IF(U360&gt;=Scoring!$B$15,"B","C"))))</f>
        <v/>
      </c>
      <c r="W360" s="9">
        <f>IF(OR(A360="",V360="-"),"",COUNTIFS($V$2:$V$1001,"&lt;&gt;-",$U$2:$U$1001,"&gt;"&amp;U360)+1)</f>
        <v/>
      </c>
    </row>
    <row r="361">
      <c r="H361" s="8" t="n"/>
      <c r="R361" s="9">
        <f>IF(A361="","",IF(H361="","never",DATEDIF(H361,Scoring!$B$2,"m")))</f>
        <v/>
      </c>
      <c r="S361" s="9">
        <f>IF(A361="","",IF(L361="Y","None",IF(AND(E361&lt;&gt;"",J361="Y"),"Text",IF(AND(D361&lt;&gt;"",I361&lt;&gt;"Y"),"Email",IF(AND(E361&lt;&gt;"",K361="N"),"Call","None")))))</f>
        <v/>
      </c>
      <c r="T361" s="9">
        <f>IF(A361="","",IF(S361="None","Suppressed",IF(AND(H361&lt;&gt;"",R361&lt;Scoring!$B$16),"Recently active",IF(F361="past-client","Past client",IF(F361="sphere","Sphere",IF(F361="lead","Dormant lead","Needs review"))))))</f>
        <v/>
      </c>
      <c r="U361" s="9">
        <f>IF(A361="","",IF(OR(T361="Suppressed",T361="Recently active"),0,IF(F361="past-client",Scoring!$B$3,IF(F361="sphere",Scoring!$B$4,IF(F361="lead",Scoring!$B$5,0)))+MAX(1,MIN(3,N(G361)))*Scoring!$B$6+IF(H361="",Scoring!$B$10,IF(R361&lt;24,Scoring!$B$7,IF(R361&lt;60,Scoring!$B$8,Scoring!$B$9)))+IF(M361="Y",Scoring!$B$11,0)+IF(N(N361)&gt;=7,Scoring!$B$12,IF(N(N361)&gt;=4,Scoring!$B$13,0))))</f>
        <v/>
      </c>
      <c r="V361" s="9">
        <f>IF(A361="","",IF(OR(T361="Suppressed",T361="Recently active"),"-",IF(U361&gt;=Scoring!$B$14,"A",IF(U361&gt;=Scoring!$B$15,"B","C"))))</f>
        <v/>
      </c>
      <c r="W361" s="9">
        <f>IF(OR(A361="",V361="-"),"",COUNTIFS($V$2:$V$1001,"&lt;&gt;-",$U$2:$U$1001,"&gt;"&amp;U361)+1)</f>
        <v/>
      </c>
    </row>
    <row r="362">
      <c r="H362" s="8" t="n"/>
      <c r="R362" s="9">
        <f>IF(A362="","",IF(H362="","never",DATEDIF(H362,Scoring!$B$2,"m")))</f>
        <v/>
      </c>
      <c r="S362" s="9">
        <f>IF(A362="","",IF(L362="Y","None",IF(AND(E362&lt;&gt;"",J362="Y"),"Text",IF(AND(D362&lt;&gt;"",I362&lt;&gt;"Y"),"Email",IF(AND(E362&lt;&gt;"",K362="N"),"Call","None")))))</f>
        <v/>
      </c>
      <c r="T362" s="9">
        <f>IF(A362="","",IF(S362="None","Suppressed",IF(AND(H362&lt;&gt;"",R362&lt;Scoring!$B$16),"Recently active",IF(F362="past-client","Past client",IF(F362="sphere","Sphere",IF(F362="lead","Dormant lead","Needs review"))))))</f>
        <v/>
      </c>
      <c r="U362" s="9">
        <f>IF(A362="","",IF(OR(T362="Suppressed",T362="Recently active"),0,IF(F362="past-client",Scoring!$B$3,IF(F362="sphere",Scoring!$B$4,IF(F362="lead",Scoring!$B$5,0)))+MAX(1,MIN(3,N(G362)))*Scoring!$B$6+IF(H362="",Scoring!$B$10,IF(R362&lt;24,Scoring!$B$7,IF(R362&lt;60,Scoring!$B$8,Scoring!$B$9)))+IF(M362="Y",Scoring!$B$11,0)+IF(N(N362)&gt;=7,Scoring!$B$12,IF(N(N362)&gt;=4,Scoring!$B$13,0))))</f>
        <v/>
      </c>
      <c r="V362" s="9">
        <f>IF(A362="","",IF(OR(T362="Suppressed",T362="Recently active"),"-",IF(U362&gt;=Scoring!$B$14,"A",IF(U362&gt;=Scoring!$B$15,"B","C"))))</f>
        <v/>
      </c>
      <c r="W362" s="9">
        <f>IF(OR(A362="",V362="-"),"",COUNTIFS($V$2:$V$1001,"&lt;&gt;-",$U$2:$U$1001,"&gt;"&amp;U362)+1)</f>
        <v/>
      </c>
    </row>
    <row r="363">
      <c r="H363" s="8" t="n"/>
      <c r="R363" s="9">
        <f>IF(A363="","",IF(H363="","never",DATEDIF(H363,Scoring!$B$2,"m")))</f>
        <v/>
      </c>
      <c r="S363" s="9">
        <f>IF(A363="","",IF(L363="Y","None",IF(AND(E363&lt;&gt;"",J363="Y"),"Text",IF(AND(D363&lt;&gt;"",I363&lt;&gt;"Y"),"Email",IF(AND(E363&lt;&gt;"",K363="N"),"Call","None")))))</f>
        <v/>
      </c>
      <c r="T363" s="9">
        <f>IF(A363="","",IF(S363="None","Suppressed",IF(AND(H363&lt;&gt;"",R363&lt;Scoring!$B$16),"Recently active",IF(F363="past-client","Past client",IF(F363="sphere","Sphere",IF(F363="lead","Dormant lead","Needs review"))))))</f>
        <v/>
      </c>
      <c r="U363" s="9">
        <f>IF(A363="","",IF(OR(T363="Suppressed",T363="Recently active"),0,IF(F363="past-client",Scoring!$B$3,IF(F363="sphere",Scoring!$B$4,IF(F363="lead",Scoring!$B$5,0)))+MAX(1,MIN(3,N(G363)))*Scoring!$B$6+IF(H363="",Scoring!$B$10,IF(R363&lt;24,Scoring!$B$7,IF(R363&lt;60,Scoring!$B$8,Scoring!$B$9)))+IF(M363="Y",Scoring!$B$11,0)+IF(N(N363)&gt;=7,Scoring!$B$12,IF(N(N363)&gt;=4,Scoring!$B$13,0))))</f>
        <v/>
      </c>
      <c r="V363" s="9">
        <f>IF(A363="","",IF(OR(T363="Suppressed",T363="Recently active"),"-",IF(U363&gt;=Scoring!$B$14,"A",IF(U363&gt;=Scoring!$B$15,"B","C"))))</f>
        <v/>
      </c>
      <c r="W363" s="9">
        <f>IF(OR(A363="",V363="-"),"",COUNTIFS($V$2:$V$1001,"&lt;&gt;-",$U$2:$U$1001,"&gt;"&amp;U363)+1)</f>
        <v/>
      </c>
    </row>
    <row r="364">
      <c r="H364" s="8" t="n"/>
      <c r="R364" s="9">
        <f>IF(A364="","",IF(H364="","never",DATEDIF(H364,Scoring!$B$2,"m")))</f>
        <v/>
      </c>
      <c r="S364" s="9">
        <f>IF(A364="","",IF(L364="Y","None",IF(AND(E364&lt;&gt;"",J364="Y"),"Text",IF(AND(D364&lt;&gt;"",I364&lt;&gt;"Y"),"Email",IF(AND(E364&lt;&gt;"",K364="N"),"Call","None")))))</f>
        <v/>
      </c>
      <c r="T364" s="9">
        <f>IF(A364="","",IF(S364="None","Suppressed",IF(AND(H364&lt;&gt;"",R364&lt;Scoring!$B$16),"Recently active",IF(F364="past-client","Past client",IF(F364="sphere","Sphere",IF(F364="lead","Dormant lead","Needs review"))))))</f>
        <v/>
      </c>
      <c r="U364" s="9">
        <f>IF(A364="","",IF(OR(T364="Suppressed",T364="Recently active"),0,IF(F364="past-client",Scoring!$B$3,IF(F364="sphere",Scoring!$B$4,IF(F364="lead",Scoring!$B$5,0)))+MAX(1,MIN(3,N(G364)))*Scoring!$B$6+IF(H364="",Scoring!$B$10,IF(R364&lt;24,Scoring!$B$7,IF(R364&lt;60,Scoring!$B$8,Scoring!$B$9)))+IF(M364="Y",Scoring!$B$11,0)+IF(N(N364)&gt;=7,Scoring!$B$12,IF(N(N364)&gt;=4,Scoring!$B$13,0))))</f>
        <v/>
      </c>
      <c r="V364" s="9">
        <f>IF(A364="","",IF(OR(T364="Suppressed",T364="Recently active"),"-",IF(U364&gt;=Scoring!$B$14,"A",IF(U364&gt;=Scoring!$B$15,"B","C"))))</f>
        <v/>
      </c>
      <c r="W364" s="9">
        <f>IF(OR(A364="",V364="-"),"",COUNTIFS($V$2:$V$1001,"&lt;&gt;-",$U$2:$U$1001,"&gt;"&amp;U364)+1)</f>
        <v/>
      </c>
    </row>
    <row r="365">
      <c r="H365" s="8" t="n"/>
      <c r="R365" s="9">
        <f>IF(A365="","",IF(H365="","never",DATEDIF(H365,Scoring!$B$2,"m")))</f>
        <v/>
      </c>
      <c r="S365" s="9">
        <f>IF(A365="","",IF(L365="Y","None",IF(AND(E365&lt;&gt;"",J365="Y"),"Text",IF(AND(D365&lt;&gt;"",I365&lt;&gt;"Y"),"Email",IF(AND(E365&lt;&gt;"",K365="N"),"Call","None")))))</f>
        <v/>
      </c>
      <c r="T365" s="9">
        <f>IF(A365="","",IF(S365="None","Suppressed",IF(AND(H365&lt;&gt;"",R365&lt;Scoring!$B$16),"Recently active",IF(F365="past-client","Past client",IF(F365="sphere","Sphere",IF(F365="lead","Dormant lead","Needs review"))))))</f>
        <v/>
      </c>
      <c r="U365" s="9">
        <f>IF(A365="","",IF(OR(T365="Suppressed",T365="Recently active"),0,IF(F365="past-client",Scoring!$B$3,IF(F365="sphere",Scoring!$B$4,IF(F365="lead",Scoring!$B$5,0)))+MAX(1,MIN(3,N(G365)))*Scoring!$B$6+IF(H365="",Scoring!$B$10,IF(R365&lt;24,Scoring!$B$7,IF(R365&lt;60,Scoring!$B$8,Scoring!$B$9)))+IF(M365="Y",Scoring!$B$11,0)+IF(N(N365)&gt;=7,Scoring!$B$12,IF(N(N365)&gt;=4,Scoring!$B$13,0))))</f>
        <v/>
      </c>
      <c r="V365" s="9">
        <f>IF(A365="","",IF(OR(T365="Suppressed",T365="Recently active"),"-",IF(U365&gt;=Scoring!$B$14,"A",IF(U365&gt;=Scoring!$B$15,"B","C"))))</f>
        <v/>
      </c>
      <c r="W365" s="9">
        <f>IF(OR(A365="",V365="-"),"",COUNTIFS($V$2:$V$1001,"&lt;&gt;-",$U$2:$U$1001,"&gt;"&amp;U365)+1)</f>
        <v/>
      </c>
    </row>
    <row r="366">
      <c r="H366" s="8" t="n"/>
      <c r="R366" s="9">
        <f>IF(A366="","",IF(H366="","never",DATEDIF(H366,Scoring!$B$2,"m")))</f>
        <v/>
      </c>
      <c r="S366" s="9">
        <f>IF(A366="","",IF(L366="Y","None",IF(AND(E366&lt;&gt;"",J366="Y"),"Text",IF(AND(D366&lt;&gt;"",I366&lt;&gt;"Y"),"Email",IF(AND(E366&lt;&gt;"",K366="N"),"Call","None")))))</f>
        <v/>
      </c>
      <c r="T366" s="9">
        <f>IF(A366="","",IF(S366="None","Suppressed",IF(AND(H366&lt;&gt;"",R366&lt;Scoring!$B$16),"Recently active",IF(F366="past-client","Past client",IF(F366="sphere","Sphere",IF(F366="lead","Dormant lead","Needs review"))))))</f>
        <v/>
      </c>
      <c r="U366" s="9">
        <f>IF(A366="","",IF(OR(T366="Suppressed",T366="Recently active"),0,IF(F366="past-client",Scoring!$B$3,IF(F366="sphere",Scoring!$B$4,IF(F366="lead",Scoring!$B$5,0)))+MAX(1,MIN(3,N(G366)))*Scoring!$B$6+IF(H366="",Scoring!$B$10,IF(R366&lt;24,Scoring!$B$7,IF(R366&lt;60,Scoring!$B$8,Scoring!$B$9)))+IF(M366="Y",Scoring!$B$11,0)+IF(N(N366)&gt;=7,Scoring!$B$12,IF(N(N366)&gt;=4,Scoring!$B$13,0))))</f>
        <v/>
      </c>
      <c r="V366" s="9">
        <f>IF(A366="","",IF(OR(T366="Suppressed",T366="Recently active"),"-",IF(U366&gt;=Scoring!$B$14,"A",IF(U366&gt;=Scoring!$B$15,"B","C"))))</f>
        <v/>
      </c>
      <c r="W366" s="9">
        <f>IF(OR(A366="",V366="-"),"",COUNTIFS($V$2:$V$1001,"&lt;&gt;-",$U$2:$U$1001,"&gt;"&amp;U366)+1)</f>
        <v/>
      </c>
    </row>
    <row r="367">
      <c r="H367" s="8" t="n"/>
      <c r="R367" s="9">
        <f>IF(A367="","",IF(H367="","never",DATEDIF(H367,Scoring!$B$2,"m")))</f>
        <v/>
      </c>
      <c r="S367" s="9">
        <f>IF(A367="","",IF(L367="Y","None",IF(AND(E367&lt;&gt;"",J367="Y"),"Text",IF(AND(D367&lt;&gt;"",I367&lt;&gt;"Y"),"Email",IF(AND(E367&lt;&gt;"",K367="N"),"Call","None")))))</f>
        <v/>
      </c>
      <c r="T367" s="9">
        <f>IF(A367="","",IF(S367="None","Suppressed",IF(AND(H367&lt;&gt;"",R367&lt;Scoring!$B$16),"Recently active",IF(F367="past-client","Past client",IF(F367="sphere","Sphere",IF(F367="lead","Dormant lead","Needs review"))))))</f>
        <v/>
      </c>
      <c r="U367" s="9">
        <f>IF(A367="","",IF(OR(T367="Suppressed",T367="Recently active"),0,IF(F367="past-client",Scoring!$B$3,IF(F367="sphere",Scoring!$B$4,IF(F367="lead",Scoring!$B$5,0)))+MAX(1,MIN(3,N(G367)))*Scoring!$B$6+IF(H367="",Scoring!$B$10,IF(R367&lt;24,Scoring!$B$7,IF(R367&lt;60,Scoring!$B$8,Scoring!$B$9)))+IF(M367="Y",Scoring!$B$11,0)+IF(N(N367)&gt;=7,Scoring!$B$12,IF(N(N367)&gt;=4,Scoring!$B$13,0))))</f>
        <v/>
      </c>
      <c r="V367" s="9">
        <f>IF(A367="","",IF(OR(T367="Suppressed",T367="Recently active"),"-",IF(U367&gt;=Scoring!$B$14,"A",IF(U367&gt;=Scoring!$B$15,"B","C"))))</f>
        <v/>
      </c>
      <c r="W367" s="9">
        <f>IF(OR(A367="",V367="-"),"",COUNTIFS($V$2:$V$1001,"&lt;&gt;-",$U$2:$U$1001,"&gt;"&amp;U367)+1)</f>
        <v/>
      </c>
    </row>
    <row r="368">
      <c r="H368" s="8" t="n"/>
      <c r="R368" s="9">
        <f>IF(A368="","",IF(H368="","never",DATEDIF(H368,Scoring!$B$2,"m")))</f>
        <v/>
      </c>
      <c r="S368" s="9">
        <f>IF(A368="","",IF(L368="Y","None",IF(AND(E368&lt;&gt;"",J368="Y"),"Text",IF(AND(D368&lt;&gt;"",I368&lt;&gt;"Y"),"Email",IF(AND(E368&lt;&gt;"",K368="N"),"Call","None")))))</f>
        <v/>
      </c>
      <c r="T368" s="9">
        <f>IF(A368="","",IF(S368="None","Suppressed",IF(AND(H368&lt;&gt;"",R368&lt;Scoring!$B$16),"Recently active",IF(F368="past-client","Past client",IF(F368="sphere","Sphere",IF(F368="lead","Dormant lead","Needs review"))))))</f>
        <v/>
      </c>
      <c r="U368" s="9">
        <f>IF(A368="","",IF(OR(T368="Suppressed",T368="Recently active"),0,IF(F368="past-client",Scoring!$B$3,IF(F368="sphere",Scoring!$B$4,IF(F368="lead",Scoring!$B$5,0)))+MAX(1,MIN(3,N(G368)))*Scoring!$B$6+IF(H368="",Scoring!$B$10,IF(R368&lt;24,Scoring!$B$7,IF(R368&lt;60,Scoring!$B$8,Scoring!$B$9)))+IF(M368="Y",Scoring!$B$11,0)+IF(N(N368)&gt;=7,Scoring!$B$12,IF(N(N368)&gt;=4,Scoring!$B$13,0))))</f>
        <v/>
      </c>
      <c r="V368" s="9">
        <f>IF(A368="","",IF(OR(T368="Suppressed",T368="Recently active"),"-",IF(U368&gt;=Scoring!$B$14,"A",IF(U368&gt;=Scoring!$B$15,"B","C"))))</f>
        <v/>
      </c>
      <c r="W368" s="9">
        <f>IF(OR(A368="",V368="-"),"",COUNTIFS($V$2:$V$1001,"&lt;&gt;-",$U$2:$U$1001,"&gt;"&amp;U368)+1)</f>
        <v/>
      </c>
    </row>
    <row r="369">
      <c r="H369" s="8" t="n"/>
      <c r="R369" s="9">
        <f>IF(A369="","",IF(H369="","never",DATEDIF(H369,Scoring!$B$2,"m")))</f>
        <v/>
      </c>
      <c r="S369" s="9">
        <f>IF(A369="","",IF(L369="Y","None",IF(AND(E369&lt;&gt;"",J369="Y"),"Text",IF(AND(D369&lt;&gt;"",I369&lt;&gt;"Y"),"Email",IF(AND(E369&lt;&gt;"",K369="N"),"Call","None")))))</f>
        <v/>
      </c>
      <c r="T369" s="9">
        <f>IF(A369="","",IF(S369="None","Suppressed",IF(AND(H369&lt;&gt;"",R369&lt;Scoring!$B$16),"Recently active",IF(F369="past-client","Past client",IF(F369="sphere","Sphere",IF(F369="lead","Dormant lead","Needs review"))))))</f>
        <v/>
      </c>
      <c r="U369" s="9">
        <f>IF(A369="","",IF(OR(T369="Suppressed",T369="Recently active"),0,IF(F369="past-client",Scoring!$B$3,IF(F369="sphere",Scoring!$B$4,IF(F369="lead",Scoring!$B$5,0)))+MAX(1,MIN(3,N(G369)))*Scoring!$B$6+IF(H369="",Scoring!$B$10,IF(R369&lt;24,Scoring!$B$7,IF(R369&lt;60,Scoring!$B$8,Scoring!$B$9)))+IF(M369="Y",Scoring!$B$11,0)+IF(N(N369)&gt;=7,Scoring!$B$12,IF(N(N369)&gt;=4,Scoring!$B$13,0))))</f>
        <v/>
      </c>
      <c r="V369" s="9">
        <f>IF(A369="","",IF(OR(T369="Suppressed",T369="Recently active"),"-",IF(U369&gt;=Scoring!$B$14,"A",IF(U369&gt;=Scoring!$B$15,"B","C"))))</f>
        <v/>
      </c>
      <c r="W369" s="9">
        <f>IF(OR(A369="",V369="-"),"",COUNTIFS($V$2:$V$1001,"&lt;&gt;-",$U$2:$U$1001,"&gt;"&amp;U369)+1)</f>
        <v/>
      </c>
    </row>
    <row r="370">
      <c r="H370" s="8" t="n"/>
      <c r="R370" s="9">
        <f>IF(A370="","",IF(H370="","never",DATEDIF(H370,Scoring!$B$2,"m")))</f>
        <v/>
      </c>
      <c r="S370" s="9">
        <f>IF(A370="","",IF(L370="Y","None",IF(AND(E370&lt;&gt;"",J370="Y"),"Text",IF(AND(D370&lt;&gt;"",I370&lt;&gt;"Y"),"Email",IF(AND(E370&lt;&gt;"",K370="N"),"Call","None")))))</f>
        <v/>
      </c>
      <c r="T370" s="9">
        <f>IF(A370="","",IF(S370="None","Suppressed",IF(AND(H370&lt;&gt;"",R370&lt;Scoring!$B$16),"Recently active",IF(F370="past-client","Past client",IF(F370="sphere","Sphere",IF(F370="lead","Dormant lead","Needs review"))))))</f>
        <v/>
      </c>
      <c r="U370" s="9">
        <f>IF(A370="","",IF(OR(T370="Suppressed",T370="Recently active"),0,IF(F370="past-client",Scoring!$B$3,IF(F370="sphere",Scoring!$B$4,IF(F370="lead",Scoring!$B$5,0)))+MAX(1,MIN(3,N(G370)))*Scoring!$B$6+IF(H370="",Scoring!$B$10,IF(R370&lt;24,Scoring!$B$7,IF(R370&lt;60,Scoring!$B$8,Scoring!$B$9)))+IF(M370="Y",Scoring!$B$11,0)+IF(N(N370)&gt;=7,Scoring!$B$12,IF(N(N370)&gt;=4,Scoring!$B$13,0))))</f>
        <v/>
      </c>
      <c r="V370" s="9">
        <f>IF(A370="","",IF(OR(T370="Suppressed",T370="Recently active"),"-",IF(U370&gt;=Scoring!$B$14,"A",IF(U370&gt;=Scoring!$B$15,"B","C"))))</f>
        <v/>
      </c>
      <c r="W370" s="9">
        <f>IF(OR(A370="",V370="-"),"",COUNTIFS($V$2:$V$1001,"&lt;&gt;-",$U$2:$U$1001,"&gt;"&amp;U370)+1)</f>
        <v/>
      </c>
    </row>
    <row r="371">
      <c r="H371" s="8" t="n"/>
      <c r="R371" s="9">
        <f>IF(A371="","",IF(H371="","never",DATEDIF(H371,Scoring!$B$2,"m")))</f>
        <v/>
      </c>
      <c r="S371" s="9">
        <f>IF(A371="","",IF(L371="Y","None",IF(AND(E371&lt;&gt;"",J371="Y"),"Text",IF(AND(D371&lt;&gt;"",I371&lt;&gt;"Y"),"Email",IF(AND(E371&lt;&gt;"",K371="N"),"Call","None")))))</f>
        <v/>
      </c>
      <c r="T371" s="9">
        <f>IF(A371="","",IF(S371="None","Suppressed",IF(AND(H371&lt;&gt;"",R371&lt;Scoring!$B$16),"Recently active",IF(F371="past-client","Past client",IF(F371="sphere","Sphere",IF(F371="lead","Dormant lead","Needs review"))))))</f>
        <v/>
      </c>
      <c r="U371" s="9">
        <f>IF(A371="","",IF(OR(T371="Suppressed",T371="Recently active"),0,IF(F371="past-client",Scoring!$B$3,IF(F371="sphere",Scoring!$B$4,IF(F371="lead",Scoring!$B$5,0)))+MAX(1,MIN(3,N(G371)))*Scoring!$B$6+IF(H371="",Scoring!$B$10,IF(R371&lt;24,Scoring!$B$7,IF(R371&lt;60,Scoring!$B$8,Scoring!$B$9)))+IF(M371="Y",Scoring!$B$11,0)+IF(N(N371)&gt;=7,Scoring!$B$12,IF(N(N371)&gt;=4,Scoring!$B$13,0))))</f>
        <v/>
      </c>
      <c r="V371" s="9">
        <f>IF(A371="","",IF(OR(T371="Suppressed",T371="Recently active"),"-",IF(U371&gt;=Scoring!$B$14,"A",IF(U371&gt;=Scoring!$B$15,"B","C"))))</f>
        <v/>
      </c>
      <c r="W371" s="9">
        <f>IF(OR(A371="",V371="-"),"",COUNTIFS($V$2:$V$1001,"&lt;&gt;-",$U$2:$U$1001,"&gt;"&amp;U371)+1)</f>
        <v/>
      </c>
    </row>
    <row r="372">
      <c r="H372" s="8" t="n"/>
      <c r="R372" s="9">
        <f>IF(A372="","",IF(H372="","never",DATEDIF(H372,Scoring!$B$2,"m")))</f>
        <v/>
      </c>
      <c r="S372" s="9">
        <f>IF(A372="","",IF(L372="Y","None",IF(AND(E372&lt;&gt;"",J372="Y"),"Text",IF(AND(D372&lt;&gt;"",I372&lt;&gt;"Y"),"Email",IF(AND(E372&lt;&gt;"",K372="N"),"Call","None")))))</f>
        <v/>
      </c>
      <c r="T372" s="9">
        <f>IF(A372="","",IF(S372="None","Suppressed",IF(AND(H372&lt;&gt;"",R372&lt;Scoring!$B$16),"Recently active",IF(F372="past-client","Past client",IF(F372="sphere","Sphere",IF(F372="lead","Dormant lead","Needs review"))))))</f>
        <v/>
      </c>
      <c r="U372" s="9">
        <f>IF(A372="","",IF(OR(T372="Suppressed",T372="Recently active"),0,IF(F372="past-client",Scoring!$B$3,IF(F372="sphere",Scoring!$B$4,IF(F372="lead",Scoring!$B$5,0)))+MAX(1,MIN(3,N(G372)))*Scoring!$B$6+IF(H372="",Scoring!$B$10,IF(R372&lt;24,Scoring!$B$7,IF(R372&lt;60,Scoring!$B$8,Scoring!$B$9)))+IF(M372="Y",Scoring!$B$11,0)+IF(N(N372)&gt;=7,Scoring!$B$12,IF(N(N372)&gt;=4,Scoring!$B$13,0))))</f>
        <v/>
      </c>
      <c r="V372" s="9">
        <f>IF(A372="","",IF(OR(T372="Suppressed",T372="Recently active"),"-",IF(U372&gt;=Scoring!$B$14,"A",IF(U372&gt;=Scoring!$B$15,"B","C"))))</f>
        <v/>
      </c>
      <c r="W372" s="9">
        <f>IF(OR(A372="",V372="-"),"",COUNTIFS($V$2:$V$1001,"&lt;&gt;-",$U$2:$U$1001,"&gt;"&amp;U372)+1)</f>
        <v/>
      </c>
    </row>
    <row r="373">
      <c r="H373" s="8" t="n"/>
      <c r="R373" s="9">
        <f>IF(A373="","",IF(H373="","never",DATEDIF(H373,Scoring!$B$2,"m")))</f>
        <v/>
      </c>
      <c r="S373" s="9">
        <f>IF(A373="","",IF(L373="Y","None",IF(AND(E373&lt;&gt;"",J373="Y"),"Text",IF(AND(D373&lt;&gt;"",I373&lt;&gt;"Y"),"Email",IF(AND(E373&lt;&gt;"",K373="N"),"Call","None")))))</f>
        <v/>
      </c>
      <c r="T373" s="9">
        <f>IF(A373="","",IF(S373="None","Suppressed",IF(AND(H373&lt;&gt;"",R373&lt;Scoring!$B$16),"Recently active",IF(F373="past-client","Past client",IF(F373="sphere","Sphere",IF(F373="lead","Dormant lead","Needs review"))))))</f>
        <v/>
      </c>
      <c r="U373" s="9">
        <f>IF(A373="","",IF(OR(T373="Suppressed",T373="Recently active"),0,IF(F373="past-client",Scoring!$B$3,IF(F373="sphere",Scoring!$B$4,IF(F373="lead",Scoring!$B$5,0)))+MAX(1,MIN(3,N(G373)))*Scoring!$B$6+IF(H373="",Scoring!$B$10,IF(R373&lt;24,Scoring!$B$7,IF(R373&lt;60,Scoring!$B$8,Scoring!$B$9)))+IF(M373="Y",Scoring!$B$11,0)+IF(N(N373)&gt;=7,Scoring!$B$12,IF(N(N373)&gt;=4,Scoring!$B$13,0))))</f>
        <v/>
      </c>
      <c r="V373" s="9">
        <f>IF(A373="","",IF(OR(T373="Suppressed",T373="Recently active"),"-",IF(U373&gt;=Scoring!$B$14,"A",IF(U373&gt;=Scoring!$B$15,"B","C"))))</f>
        <v/>
      </c>
      <c r="W373" s="9">
        <f>IF(OR(A373="",V373="-"),"",COUNTIFS($V$2:$V$1001,"&lt;&gt;-",$U$2:$U$1001,"&gt;"&amp;U373)+1)</f>
        <v/>
      </c>
    </row>
    <row r="374">
      <c r="H374" s="8" t="n"/>
      <c r="R374" s="9">
        <f>IF(A374="","",IF(H374="","never",DATEDIF(H374,Scoring!$B$2,"m")))</f>
        <v/>
      </c>
      <c r="S374" s="9">
        <f>IF(A374="","",IF(L374="Y","None",IF(AND(E374&lt;&gt;"",J374="Y"),"Text",IF(AND(D374&lt;&gt;"",I374&lt;&gt;"Y"),"Email",IF(AND(E374&lt;&gt;"",K374="N"),"Call","None")))))</f>
        <v/>
      </c>
      <c r="T374" s="9">
        <f>IF(A374="","",IF(S374="None","Suppressed",IF(AND(H374&lt;&gt;"",R374&lt;Scoring!$B$16),"Recently active",IF(F374="past-client","Past client",IF(F374="sphere","Sphere",IF(F374="lead","Dormant lead","Needs review"))))))</f>
        <v/>
      </c>
      <c r="U374" s="9">
        <f>IF(A374="","",IF(OR(T374="Suppressed",T374="Recently active"),0,IF(F374="past-client",Scoring!$B$3,IF(F374="sphere",Scoring!$B$4,IF(F374="lead",Scoring!$B$5,0)))+MAX(1,MIN(3,N(G374)))*Scoring!$B$6+IF(H374="",Scoring!$B$10,IF(R374&lt;24,Scoring!$B$7,IF(R374&lt;60,Scoring!$B$8,Scoring!$B$9)))+IF(M374="Y",Scoring!$B$11,0)+IF(N(N374)&gt;=7,Scoring!$B$12,IF(N(N374)&gt;=4,Scoring!$B$13,0))))</f>
        <v/>
      </c>
      <c r="V374" s="9">
        <f>IF(A374="","",IF(OR(T374="Suppressed",T374="Recently active"),"-",IF(U374&gt;=Scoring!$B$14,"A",IF(U374&gt;=Scoring!$B$15,"B","C"))))</f>
        <v/>
      </c>
      <c r="W374" s="9">
        <f>IF(OR(A374="",V374="-"),"",COUNTIFS($V$2:$V$1001,"&lt;&gt;-",$U$2:$U$1001,"&gt;"&amp;U374)+1)</f>
        <v/>
      </c>
    </row>
    <row r="375">
      <c r="H375" s="8" t="n"/>
      <c r="R375" s="9">
        <f>IF(A375="","",IF(H375="","never",DATEDIF(H375,Scoring!$B$2,"m")))</f>
        <v/>
      </c>
      <c r="S375" s="9">
        <f>IF(A375="","",IF(L375="Y","None",IF(AND(E375&lt;&gt;"",J375="Y"),"Text",IF(AND(D375&lt;&gt;"",I375&lt;&gt;"Y"),"Email",IF(AND(E375&lt;&gt;"",K375="N"),"Call","None")))))</f>
        <v/>
      </c>
      <c r="T375" s="9">
        <f>IF(A375="","",IF(S375="None","Suppressed",IF(AND(H375&lt;&gt;"",R375&lt;Scoring!$B$16),"Recently active",IF(F375="past-client","Past client",IF(F375="sphere","Sphere",IF(F375="lead","Dormant lead","Needs review"))))))</f>
        <v/>
      </c>
      <c r="U375" s="9">
        <f>IF(A375="","",IF(OR(T375="Suppressed",T375="Recently active"),0,IF(F375="past-client",Scoring!$B$3,IF(F375="sphere",Scoring!$B$4,IF(F375="lead",Scoring!$B$5,0)))+MAX(1,MIN(3,N(G375)))*Scoring!$B$6+IF(H375="",Scoring!$B$10,IF(R375&lt;24,Scoring!$B$7,IF(R375&lt;60,Scoring!$B$8,Scoring!$B$9)))+IF(M375="Y",Scoring!$B$11,0)+IF(N(N375)&gt;=7,Scoring!$B$12,IF(N(N375)&gt;=4,Scoring!$B$13,0))))</f>
        <v/>
      </c>
      <c r="V375" s="9">
        <f>IF(A375="","",IF(OR(T375="Suppressed",T375="Recently active"),"-",IF(U375&gt;=Scoring!$B$14,"A",IF(U375&gt;=Scoring!$B$15,"B","C"))))</f>
        <v/>
      </c>
      <c r="W375" s="9">
        <f>IF(OR(A375="",V375="-"),"",COUNTIFS($V$2:$V$1001,"&lt;&gt;-",$U$2:$U$1001,"&gt;"&amp;U375)+1)</f>
        <v/>
      </c>
    </row>
    <row r="376">
      <c r="H376" s="8" t="n"/>
      <c r="R376" s="9">
        <f>IF(A376="","",IF(H376="","never",DATEDIF(H376,Scoring!$B$2,"m")))</f>
        <v/>
      </c>
      <c r="S376" s="9">
        <f>IF(A376="","",IF(L376="Y","None",IF(AND(E376&lt;&gt;"",J376="Y"),"Text",IF(AND(D376&lt;&gt;"",I376&lt;&gt;"Y"),"Email",IF(AND(E376&lt;&gt;"",K376="N"),"Call","None")))))</f>
        <v/>
      </c>
      <c r="T376" s="9">
        <f>IF(A376="","",IF(S376="None","Suppressed",IF(AND(H376&lt;&gt;"",R376&lt;Scoring!$B$16),"Recently active",IF(F376="past-client","Past client",IF(F376="sphere","Sphere",IF(F376="lead","Dormant lead","Needs review"))))))</f>
        <v/>
      </c>
      <c r="U376" s="9">
        <f>IF(A376="","",IF(OR(T376="Suppressed",T376="Recently active"),0,IF(F376="past-client",Scoring!$B$3,IF(F376="sphere",Scoring!$B$4,IF(F376="lead",Scoring!$B$5,0)))+MAX(1,MIN(3,N(G376)))*Scoring!$B$6+IF(H376="",Scoring!$B$10,IF(R376&lt;24,Scoring!$B$7,IF(R376&lt;60,Scoring!$B$8,Scoring!$B$9)))+IF(M376="Y",Scoring!$B$11,0)+IF(N(N376)&gt;=7,Scoring!$B$12,IF(N(N376)&gt;=4,Scoring!$B$13,0))))</f>
        <v/>
      </c>
      <c r="V376" s="9">
        <f>IF(A376="","",IF(OR(T376="Suppressed",T376="Recently active"),"-",IF(U376&gt;=Scoring!$B$14,"A",IF(U376&gt;=Scoring!$B$15,"B","C"))))</f>
        <v/>
      </c>
      <c r="W376" s="9">
        <f>IF(OR(A376="",V376="-"),"",COUNTIFS($V$2:$V$1001,"&lt;&gt;-",$U$2:$U$1001,"&gt;"&amp;U376)+1)</f>
        <v/>
      </c>
    </row>
    <row r="377">
      <c r="H377" s="8" t="n"/>
      <c r="R377" s="9">
        <f>IF(A377="","",IF(H377="","never",DATEDIF(H377,Scoring!$B$2,"m")))</f>
        <v/>
      </c>
      <c r="S377" s="9">
        <f>IF(A377="","",IF(L377="Y","None",IF(AND(E377&lt;&gt;"",J377="Y"),"Text",IF(AND(D377&lt;&gt;"",I377&lt;&gt;"Y"),"Email",IF(AND(E377&lt;&gt;"",K377="N"),"Call","None")))))</f>
        <v/>
      </c>
      <c r="T377" s="9">
        <f>IF(A377="","",IF(S377="None","Suppressed",IF(AND(H377&lt;&gt;"",R377&lt;Scoring!$B$16),"Recently active",IF(F377="past-client","Past client",IF(F377="sphere","Sphere",IF(F377="lead","Dormant lead","Needs review"))))))</f>
        <v/>
      </c>
      <c r="U377" s="9">
        <f>IF(A377="","",IF(OR(T377="Suppressed",T377="Recently active"),0,IF(F377="past-client",Scoring!$B$3,IF(F377="sphere",Scoring!$B$4,IF(F377="lead",Scoring!$B$5,0)))+MAX(1,MIN(3,N(G377)))*Scoring!$B$6+IF(H377="",Scoring!$B$10,IF(R377&lt;24,Scoring!$B$7,IF(R377&lt;60,Scoring!$B$8,Scoring!$B$9)))+IF(M377="Y",Scoring!$B$11,0)+IF(N(N377)&gt;=7,Scoring!$B$12,IF(N(N377)&gt;=4,Scoring!$B$13,0))))</f>
        <v/>
      </c>
      <c r="V377" s="9">
        <f>IF(A377="","",IF(OR(T377="Suppressed",T377="Recently active"),"-",IF(U377&gt;=Scoring!$B$14,"A",IF(U377&gt;=Scoring!$B$15,"B","C"))))</f>
        <v/>
      </c>
      <c r="W377" s="9">
        <f>IF(OR(A377="",V377="-"),"",COUNTIFS($V$2:$V$1001,"&lt;&gt;-",$U$2:$U$1001,"&gt;"&amp;U377)+1)</f>
        <v/>
      </c>
    </row>
    <row r="378">
      <c r="H378" s="8" t="n"/>
      <c r="R378" s="9">
        <f>IF(A378="","",IF(H378="","never",DATEDIF(H378,Scoring!$B$2,"m")))</f>
        <v/>
      </c>
      <c r="S378" s="9">
        <f>IF(A378="","",IF(L378="Y","None",IF(AND(E378&lt;&gt;"",J378="Y"),"Text",IF(AND(D378&lt;&gt;"",I378&lt;&gt;"Y"),"Email",IF(AND(E378&lt;&gt;"",K378="N"),"Call","None")))))</f>
        <v/>
      </c>
      <c r="T378" s="9">
        <f>IF(A378="","",IF(S378="None","Suppressed",IF(AND(H378&lt;&gt;"",R378&lt;Scoring!$B$16),"Recently active",IF(F378="past-client","Past client",IF(F378="sphere","Sphere",IF(F378="lead","Dormant lead","Needs review"))))))</f>
        <v/>
      </c>
      <c r="U378" s="9">
        <f>IF(A378="","",IF(OR(T378="Suppressed",T378="Recently active"),0,IF(F378="past-client",Scoring!$B$3,IF(F378="sphere",Scoring!$B$4,IF(F378="lead",Scoring!$B$5,0)))+MAX(1,MIN(3,N(G378)))*Scoring!$B$6+IF(H378="",Scoring!$B$10,IF(R378&lt;24,Scoring!$B$7,IF(R378&lt;60,Scoring!$B$8,Scoring!$B$9)))+IF(M378="Y",Scoring!$B$11,0)+IF(N(N378)&gt;=7,Scoring!$B$12,IF(N(N378)&gt;=4,Scoring!$B$13,0))))</f>
        <v/>
      </c>
      <c r="V378" s="9">
        <f>IF(A378="","",IF(OR(T378="Suppressed",T378="Recently active"),"-",IF(U378&gt;=Scoring!$B$14,"A",IF(U378&gt;=Scoring!$B$15,"B","C"))))</f>
        <v/>
      </c>
      <c r="W378" s="9">
        <f>IF(OR(A378="",V378="-"),"",COUNTIFS($V$2:$V$1001,"&lt;&gt;-",$U$2:$U$1001,"&gt;"&amp;U378)+1)</f>
        <v/>
      </c>
    </row>
    <row r="379">
      <c r="H379" s="8" t="n"/>
      <c r="R379" s="9">
        <f>IF(A379="","",IF(H379="","never",DATEDIF(H379,Scoring!$B$2,"m")))</f>
        <v/>
      </c>
      <c r="S379" s="9">
        <f>IF(A379="","",IF(L379="Y","None",IF(AND(E379&lt;&gt;"",J379="Y"),"Text",IF(AND(D379&lt;&gt;"",I379&lt;&gt;"Y"),"Email",IF(AND(E379&lt;&gt;"",K379="N"),"Call","None")))))</f>
        <v/>
      </c>
      <c r="T379" s="9">
        <f>IF(A379="","",IF(S379="None","Suppressed",IF(AND(H379&lt;&gt;"",R379&lt;Scoring!$B$16),"Recently active",IF(F379="past-client","Past client",IF(F379="sphere","Sphere",IF(F379="lead","Dormant lead","Needs review"))))))</f>
        <v/>
      </c>
      <c r="U379" s="9">
        <f>IF(A379="","",IF(OR(T379="Suppressed",T379="Recently active"),0,IF(F379="past-client",Scoring!$B$3,IF(F379="sphere",Scoring!$B$4,IF(F379="lead",Scoring!$B$5,0)))+MAX(1,MIN(3,N(G379)))*Scoring!$B$6+IF(H379="",Scoring!$B$10,IF(R379&lt;24,Scoring!$B$7,IF(R379&lt;60,Scoring!$B$8,Scoring!$B$9)))+IF(M379="Y",Scoring!$B$11,0)+IF(N(N379)&gt;=7,Scoring!$B$12,IF(N(N379)&gt;=4,Scoring!$B$13,0))))</f>
        <v/>
      </c>
      <c r="V379" s="9">
        <f>IF(A379="","",IF(OR(T379="Suppressed",T379="Recently active"),"-",IF(U379&gt;=Scoring!$B$14,"A",IF(U379&gt;=Scoring!$B$15,"B","C"))))</f>
        <v/>
      </c>
      <c r="W379" s="9">
        <f>IF(OR(A379="",V379="-"),"",COUNTIFS($V$2:$V$1001,"&lt;&gt;-",$U$2:$U$1001,"&gt;"&amp;U379)+1)</f>
        <v/>
      </c>
    </row>
    <row r="380">
      <c r="H380" s="8" t="n"/>
      <c r="R380" s="9">
        <f>IF(A380="","",IF(H380="","never",DATEDIF(H380,Scoring!$B$2,"m")))</f>
        <v/>
      </c>
      <c r="S380" s="9">
        <f>IF(A380="","",IF(L380="Y","None",IF(AND(E380&lt;&gt;"",J380="Y"),"Text",IF(AND(D380&lt;&gt;"",I380&lt;&gt;"Y"),"Email",IF(AND(E380&lt;&gt;"",K380="N"),"Call","None")))))</f>
        <v/>
      </c>
      <c r="T380" s="9">
        <f>IF(A380="","",IF(S380="None","Suppressed",IF(AND(H380&lt;&gt;"",R380&lt;Scoring!$B$16),"Recently active",IF(F380="past-client","Past client",IF(F380="sphere","Sphere",IF(F380="lead","Dormant lead","Needs review"))))))</f>
        <v/>
      </c>
      <c r="U380" s="9">
        <f>IF(A380="","",IF(OR(T380="Suppressed",T380="Recently active"),0,IF(F380="past-client",Scoring!$B$3,IF(F380="sphere",Scoring!$B$4,IF(F380="lead",Scoring!$B$5,0)))+MAX(1,MIN(3,N(G380)))*Scoring!$B$6+IF(H380="",Scoring!$B$10,IF(R380&lt;24,Scoring!$B$7,IF(R380&lt;60,Scoring!$B$8,Scoring!$B$9)))+IF(M380="Y",Scoring!$B$11,0)+IF(N(N380)&gt;=7,Scoring!$B$12,IF(N(N380)&gt;=4,Scoring!$B$13,0))))</f>
        <v/>
      </c>
      <c r="V380" s="9">
        <f>IF(A380="","",IF(OR(T380="Suppressed",T380="Recently active"),"-",IF(U380&gt;=Scoring!$B$14,"A",IF(U380&gt;=Scoring!$B$15,"B","C"))))</f>
        <v/>
      </c>
      <c r="W380" s="9">
        <f>IF(OR(A380="",V380="-"),"",COUNTIFS($V$2:$V$1001,"&lt;&gt;-",$U$2:$U$1001,"&gt;"&amp;U380)+1)</f>
        <v/>
      </c>
    </row>
    <row r="381">
      <c r="H381" s="8" t="n"/>
      <c r="R381" s="9">
        <f>IF(A381="","",IF(H381="","never",DATEDIF(H381,Scoring!$B$2,"m")))</f>
        <v/>
      </c>
      <c r="S381" s="9">
        <f>IF(A381="","",IF(L381="Y","None",IF(AND(E381&lt;&gt;"",J381="Y"),"Text",IF(AND(D381&lt;&gt;"",I381&lt;&gt;"Y"),"Email",IF(AND(E381&lt;&gt;"",K381="N"),"Call","None")))))</f>
        <v/>
      </c>
      <c r="T381" s="9">
        <f>IF(A381="","",IF(S381="None","Suppressed",IF(AND(H381&lt;&gt;"",R381&lt;Scoring!$B$16),"Recently active",IF(F381="past-client","Past client",IF(F381="sphere","Sphere",IF(F381="lead","Dormant lead","Needs review"))))))</f>
        <v/>
      </c>
      <c r="U381" s="9">
        <f>IF(A381="","",IF(OR(T381="Suppressed",T381="Recently active"),0,IF(F381="past-client",Scoring!$B$3,IF(F381="sphere",Scoring!$B$4,IF(F381="lead",Scoring!$B$5,0)))+MAX(1,MIN(3,N(G381)))*Scoring!$B$6+IF(H381="",Scoring!$B$10,IF(R381&lt;24,Scoring!$B$7,IF(R381&lt;60,Scoring!$B$8,Scoring!$B$9)))+IF(M381="Y",Scoring!$B$11,0)+IF(N(N381)&gt;=7,Scoring!$B$12,IF(N(N381)&gt;=4,Scoring!$B$13,0))))</f>
        <v/>
      </c>
      <c r="V381" s="9">
        <f>IF(A381="","",IF(OR(T381="Suppressed",T381="Recently active"),"-",IF(U381&gt;=Scoring!$B$14,"A",IF(U381&gt;=Scoring!$B$15,"B","C"))))</f>
        <v/>
      </c>
      <c r="W381" s="9">
        <f>IF(OR(A381="",V381="-"),"",COUNTIFS($V$2:$V$1001,"&lt;&gt;-",$U$2:$U$1001,"&gt;"&amp;U381)+1)</f>
        <v/>
      </c>
    </row>
    <row r="382">
      <c r="H382" s="8" t="n"/>
      <c r="R382" s="9">
        <f>IF(A382="","",IF(H382="","never",DATEDIF(H382,Scoring!$B$2,"m")))</f>
        <v/>
      </c>
      <c r="S382" s="9">
        <f>IF(A382="","",IF(L382="Y","None",IF(AND(E382&lt;&gt;"",J382="Y"),"Text",IF(AND(D382&lt;&gt;"",I382&lt;&gt;"Y"),"Email",IF(AND(E382&lt;&gt;"",K382="N"),"Call","None")))))</f>
        <v/>
      </c>
      <c r="T382" s="9">
        <f>IF(A382="","",IF(S382="None","Suppressed",IF(AND(H382&lt;&gt;"",R382&lt;Scoring!$B$16),"Recently active",IF(F382="past-client","Past client",IF(F382="sphere","Sphere",IF(F382="lead","Dormant lead","Needs review"))))))</f>
        <v/>
      </c>
      <c r="U382" s="9">
        <f>IF(A382="","",IF(OR(T382="Suppressed",T382="Recently active"),0,IF(F382="past-client",Scoring!$B$3,IF(F382="sphere",Scoring!$B$4,IF(F382="lead",Scoring!$B$5,0)))+MAX(1,MIN(3,N(G382)))*Scoring!$B$6+IF(H382="",Scoring!$B$10,IF(R382&lt;24,Scoring!$B$7,IF(R382&lt;60,Scoring!$B$8,Scoring!$B$9)))+IF(M382="Y",Scoring!$B$11,0)+IF(N(N382)&gt;=7,Scoring!$B$12,IF(N(N382)&gt;=4,Scoring!$B$13,0))))</f>
        <v/>
      </c>
      <c r="V382" s="9">
        <f>IF(A382="","",IF(OR(T382="Suppressed",T382="Recently active"),"-",IF(U382&gt;=Scoring!$B$14,"A",IF(U382&gt;=Scoring!$B$15,"B","C"))))</f>
        <v/>
      </c>
      <c r="W382" s="9">
        <f>IF(OR(A382="",V382="-"),"",COUNTIFS($V$2:$V$1001,"&lt;&gt;-",$U$2:$U$1001,"&gt;"&amp;U382)+1)</f>
        <v/>
      </c>
    </row>
    <row r="383">
      <c r="H383" s="8" t="n"/>
      <c r="R383" s="9">
        <f>IF(A383="","",IF(H383="","never",DATEDIF(H383,Scoring!$B$2,"m")))</f>
        <v/>
      </c>
      <c r="S383" s="9">
        <f>IF(A383="","",IF(L383="Y","None",IF(AND(E383&lt;&gt;"",J383="Y"),"Text",IF(AND(D383&lt;&gt;"",I383&lt;&gt;"Y"),"Email",IF(AND(E383&lt;&gt;"",K383="N"),"Call","None")))))</f>
        <v/>
      </c>
      <c r="T383" s="9">
        <f>IF(A383="","",IF(S383="None","Suppressed",IF(AND(H383&lt;&gt;"",R383&lt;Scoring!$B$16),"Recently active",IF(F383="past-client","Past client",IF(F383="sphere","Sphere",IF(F383="lead","Dormant lead","Needs review"))))))</f>
        <v/>
      </c>
      <c r="U383" s="9">
        <f>IF(A383="","",IF(OR(T383="Suppressed",T383="Recently active"),0,IF(F383="past-client",Scoring!$B$3,IF(F383="sphere",Scoring!$B$4,IF(F383="lead",Scoring!$B$5,0)))+MAX(1,MIN(3,N(G383)))*Scoring!$B$6+IF(H383="",Scoring!$B$10,IF(R383&lt;24,Scoring!$B$7,IF(R383&lt;60,Scoring!$B$8,Scoring!$B$9)))+IF(M383="Y",Scoring!$B$11,0)+IF(N(N383)&gt;=7,Scoring!$B$12,IF(N(N383)&gt;=4,Scoring!$B$13,0))))</f>
        <v/>
      </c>
      <c r="V383" s="9">
        <f>IF(A383="","",IF(OR(T383="Suppressed",T383="Recently active"),"-",IF(U383&gt;=Scoring!$B$14,"A",IF(U383&gt;=Scoring!$B$15,"B","C"))))</f>
        <v/>
      </c>
      <c r="W383" s="9">
        <f>IF(OR(A383="",V383="-"),"",COUNTIFS($V$2:$V$1001,"&lt;&gt;-",$U$2:$U$1001,"&gt;"&amp;U383)+1)</f>
        <v/>
      </c>
    </row>
    <row r="384">
      <c r="H384" s="8" t="n"/>
      <c r="R384" s="9">
        <f>IF(A384="","",IF(H384="","never",DATEDIF(H384,Scoring!$B$2,"m")))</f>
        <v/>
      </c>
      <c r="S384" s="9">
        <f>IF(A384="","",IF(L384="Y","None",IF(AND(E384&lt;&gt;"",J384="Y"),"Text",IF(AND(D384&lt;&gt;"",I384&lt;&gt;"Y"),"Email",IF(AND(E384&lt;&gt;"",K384="N"),"Call","None")))))</f>
        <v/>
      </c>
      <c r="T384" s="9">
        <f>IF(A384="","",IF(S384="None","Suppressed",IF(AND(H384&lt;&gt;"",R384&lt;Scoring!$B$16),"Recently active",IF(F384="past-client","Past client",IF(F384="sphere","Sphere",IF(F384="lead","Dormant lead","Needs review"))))))</f>
        <v/>
      </c>
      <c r="U384" s="9">
        <f>IF(A384="","",IF(OR(T384="Suppressed",T384="Recently active"),0,IF(F384="past-client",Scoring!$B$3,IF(F384="sphere",Scoring!$B$4,IF(F384="lead",Scoring!$B$5,0)))+MAX(1,MIN(3,N(G384)))*Scoring!$B$6+IF(H384="",Scoring!$B$10,IF(R384&lt;24,Scoring!$B$7,IF(R384&lt;60,Scoring!$B$8,Scoring!$B$9)))+IF(M384="Y",Scoring!$B$11,0)+IF(N(N384)&gt;=7,Scoring!$B$12,IF(N(N384)&gt;=4,Scoring!$B$13,0))))</f>
        <v/>
      </c>
      <c r="V384" s="9">
        <f>IF(A384="","",IF(OR(T384="Suppressed",T384="Recently active"),"-",IF(U384&gt;=Scoring!$B$14,"A",IF(U384&gt;=Scoring!$B$15,"B","C"))))</f>
        <v/>
      </c>
      <c r="W384" s="9">
        <f>IF(OR(A384="",V384="-"),"",COUNTIFS($V$2:$V$1001,"&lt;&gt;-",$U$2:$U$1001,"&gt;"&amp;U384)+1)</f>
        <v/>
      </c>
    </row>
    <row r="385">
      <c r="H385" s="8" t="n"/>
      <c r="R385" s="9">
        <f>IF(A385="","",IF(H385="","never",DATEDIF(H385,Scoring!$B$2,"m")))</f>
        <v/>
      </c>
      <c r="S385" s="9">
        <f>IF(A385="","",IF(L385="Y","None",IF(AND(E385&lt;&gt;"",J385="Y"),"Text",IF(AND(D385&lt;&gt;"",I385&lt;&gt;"Y"),"Email",IF(AND(E385&lt;&gt;"",K385="N"),"Call","None")))))</f>
        <v/>
      </c>
      <c r="T385" s="9">
        <f>IF(A385="","",IF(S385="None","Suppressed",IF(AND(H385&lt;&gt;"",R385&lt;Scoring!$B$16),"Recently active",IF(F385="past-client","Past client",IF(F385="sphere","Sphere",IF(F385="lead","Dormant lead","Needs review"))))))</f>
        <v/>
      </c>
      <c r="U385" s="9">
        <f>IF(A385="","",IF(OR(T385="Suppressed",T385="Recently active"),0,IF(F385="past-client",Scoring!$B$3,IF(F385="sphere",Scoring!$B$4,IF(F385="lead",Scoring!$B$5,0)))+MAX(1,MIN(3,N(G385)))*Scoring!$B$6+IF(H385="",Scoring!$B$10,IF(R385&lt;24,Scoring!$B$7,IF(R385&lt;60,Scoring!$B$8,Scoring!$B$9)))+IF(M385="Y",Scoring!$B$11,0)+IF(N(N385)&gt;=7,Scoring!$B$12,IF(N(N385)&gt;=4,Scoring!$B$13,0))))</f>
        <v/>
      </c>
      <c r="V385" s="9">
        <f>IF(A385="","",IF(OR(T385="Suppressed",T385="Recently active"),"-",IF(U385&gt;=Scoring!$B$14,"A",IF(U385&gt;=Scoring!$B$15,"B","C"))))</f>
        <v/>
      </c>
      <c r="W385" s="9">
        <f>IF(OR(A385="",V385="-"),"",COUNTIFS($V$2:$V$1001,"&lt;&gt;-",$U$2:$U$1001,"&gt;"&amp;U385)+1)</f>
        <v/>
      </c>
    </row>
    <row r="386">
      <c r="H386" s="8" t="n"/>
      <c r="R386" s="9">
        <f>IF(A386="","",IF(H386="","never",DATEDIF(H386,Scoring!$B$2,"m")))</f>
        <v/>
      </c>
      <c r="S386" s="9">
        <f>IF(A386="","",IF(L386="Y","None",IF(AND(E386&lt;&gt;"",J386="Y"),"Text",IF(AND(D386&lt;&gt;"",I386&lt;&gt;"Y"),"Email",IF(AND(E386&lt;&gt;"",K386="N"),"Call","None")))))</f>
        <v/>
      </c>
      <c r="T386" s="9">
        <f>IF(A386="","",IF(S386="None","Suppressed",IF(AND(H386&lt;&gt;"",R386&lt;Scoring!$B$16),"Recently active",IF(F386="past-client","Past client",IF(F386="sphere","Sphere",IF(F386="lead","Dormant lead","Needs review"))))))</f>
        <v/>
      </c>
      <c r="U386" s="9">
        <f>IF(A386="","",IF(OR(T386="Suppressed",T386="Recently active"),0,IF(F386="past-client",Scoring!$B$3,IF(F386="sphere",Scoring!$B$4,IF(F386="lead",Scoring!$B$5,0)))+MAX(1,MIN(3,N(G386)))*Scoring!$B$6+IF(H386="",Scoring!$B$10,IF(R386&lt;24,Scoring!$B$7,IF(R386&lt;60,Scoring!$B$8,Scoring!$B$9)))+IF(M386="Y",Scoring!$B$11,0)+IF(N(N386)&gt;=7,Scoring!$B$12,IF(N(N386)&gt;=4,Scoring!$B$13,0))))</f>
        <v/>
      </c>
      <c r="V386" s="9">
        <f>IF(A386="","",IF(OR(T386="Suppressed",T386="Recently active"),"-",IF(U386&gt;=Scoring!$B$14,"A",IF(U386&gt;=Scoring!$B$15,"B","C"))))</f>
        <v/>
      </c>
      <c r="W386" s="9">
        <f>IF(OR(A386="",V386="-"),"",COUNTIFS($V$2:$V$1001,"&lt;&gt;-",$U$2:$U$1001,"&gt;"&amp;U386)+1)</f>
        <v/>
      </c>
    </row>
    <row r="387">
      <c r="H387" s="8" t="n"/>
      <c r="R387" s="9">
        <f>IF(A387="","",IF(H387="","never",DATEDIF(H387,Scoring!$B$2,"m")))</f>
        <v/>
      </c>
      <c r="S387" s="9">
        <f>IF(A387="","",IF(L387="Y","None",IF(AND(E387&lt;&gt;"",J387="Y"),"Text",IF(AND(D387&lt;&gt;"",I387&lt;&gt;"Y"),"Email",IF(AND(E387&lt;&gt;"",K387="N"),"Call","None")))))</f>
        <v/>
      </c>
      <c r="T387" s="9">
        <f>IF(A387="","",IF(S387="None","Suppressed",IF(AND(H387&lt;&gt;"",R387&lt;Scoring!$B$16),"Recently active",IF(F387="past-client","Past client",IF(F387="sphere","Sphere",IF(F387="lead","Dormant lead","Needs review"))))))</f>
        <v/>
      </c>
      <c r="U387" s="9">
        <f>IF(A387="","",IF(OR(T387="Suppressed",T387="Recently active"),0,IF(F387="past-client",Scoring!$B$3,IF(F387="sphere",Scoring!$B$4,IF(F387="lead",Scoring!$B$5,0)))+MAX(1,MIN(3,N(G387)))*Scoring!$B$6+IF(H387="",Scoring!$B$10,IF(R387&lt;24,Scoring!$B$7,IF(R387&lt;60,Scoring!$B$8,Scoring!$B$9)))+IF(M387="Y",Scoring!$B$11,0)+IF(N(N387)&gt;=7,Scoring!$B$12,IF(N(N387)&gt;=4,Scoring!$B$13,0))))</f>
        <v/>
      </c>
      <c r="V387" s="9">
        <f>IF(A387="","",IF(OR(T387="Suppressed",T387="Recently active"),"-",IF(U387&gt;=Scoring!$B$14,"A",IF(U387&gt;=Scoring!$B$15,"B","C"))))</f>
        <v/>
      </c>
      <c r="W387" s="9">
        <f>IF(OR(A387="",V387="-"),"",COUNTIFS($V$2:$V$1001,"&lt;&gt;-",$U$2:$U$1001,"&gt;"&amp;U387)+1)</f>
        <v/>
      </c>
    </row>
    <row r="388">
      <c r="H388" s="8" t="n"/>
      <c r="R388" s="9">
        <f>IF(A388="","",IF(H388="","never",DATEDIF(H388,Scoring!$B$2,"m")))</f>
        <v/>
      </c>
      <c r="S388" s="9">
        <f>IF(A388="","",IF(L388="Y","None",IF(AND(E388&lt;&gt;"",J388="Y"),"Text",IF(AND(D388&lt;&gt;"",I388&lt;&gt;"Y"),"Email",IF(AND(E388&lt;&gt;"",K388="N"),"Call","None")))))</f>
        <v/>
      </c>
      <c r="T388" s="9">
        <f>IF(A388="","",IF(S388="None","Suppressed",IF(AND(H388&lt;&gt;"",R388&lt;Scoring!$B$16),"Recently active",IF(F388="past-client","Past client",IF(F388="sphere","Sphere",IF(F388="lead","Dormant lead","Needs review"))))))</f>
        <v/>
      </c>
      <c r="U388" s="9">
        <f>IF(A388="","",IF(OR(T388="Suppressed",T388="Recently active"),0,IF(F388="past-client",Scoring!$B$3,IF(F388="sphere",Scoring!$B$4,IF(F388="lead",Scoring!$B$5,0)))+MAX(1,MIN(3,N(G388)))*Scoring!$B$6+IF(H388="",Scoring!$B$10,IF(R388&lt;24,Scoring!$B$7,IF(R388&lt;60,Scoring!$B$8,Scoring!$B$9)))+IF(M388="Y",Scoring!$B$11,0)+IF(N(N388)&gt;=7,Scoring!$B$12,IF(N(N388)&gt;=4,Scoring!$B$13,0))))</f>
        <v/>
      </c>
      <c r="V388" s="9">
        <f>IF(A388="","",IF(OR(T388="Suppressed",T388="Recently active"),"-",IF(U388&gt;=Scoring!$B$14,"A",IF(U388&gt;=Scoring!$B$15,"B","C"))))</f>
        <v/>
      </c>
      <c r="W388" s="9">
        <f>IF(OR(A388="",V388="-"),"",COUNTIFS($V$2:$V$1001,"&lt;&gt;-",$U$2:$U$1001,"&gt;"&amp;U388)+1)</f>
        <v/>
      </c>
    </row>
    <row r="389">
      <c r="H389" s="8" t="n"/>
      <c r="R389" s="9">
        <f>IF(A389="","",IF(H389="","never",DATEDIF(H389,Scoring!$B$2,"m")))</f>
        <v/>
      </c>
      <c r="S389" s="9">
        <f>IF(A389="","",IF(L389="Y","None",IF(AND(E389&lt;&gt;"",J389="Y"),"Text",IF(AND(D389&lt;&gt;"",I389&lt;&gt;"Y"),"Email",IF(AND(E389&lt;&gt;"",K389="N"),"Call","None")))))</f>
        <v/>
      </c>
      <c r="T389" s="9">
        <f>IF(A389="","",IF(S389="None","Suppressed",IF(AND(H389&lt;&gt;"",R389&lt;Scoring!$B$16),"Recently active",IF(F389="past-client","Past client",IF(F389="sphere","Sphere",IF(F389="lead","Dormant lead","Needs review"))))))</f>
        <v/>
      </c>
      <c r="U389" s="9">
        <f>IF(A389="","",IF(OR(T389="Suppressed",T389="Recently active"),0,IF(F389="past-client",Scoring!$B$3,IF(F389="sphere",Scoring!$B$4,IF(F389="lead",Scoring!$B$5,0)))+MAX(1,MIN(3,N(G389)))*Scoring!$B$6+IF(H389="",Scoring!$B$10,IF(R389&lt;24,Scoring!$B$7,IF(R389&lt;60,Scoring!$B$8,Scoring!$B$9)))+IF(M389="Y",Scoring!$B$11,0)+IF(N(N389)&gt;=7,Scoring!$B$12,IF(N(N389)&gt;=4,Scoring!$B$13,0))))</f>
        <v/>
      </c>
      <c r="V389" s="9">
        <f>IF(A389="","",IF(OR(T389="Suppressed",T389="Recently active"),"-",IF(U389&gt;=Scoring!$B$14,"A",IF(U389&gt;=Scoring!$B$15,"B","C"))))</f>
        <v/>
      </c>
      <c r="W389" s="9">
        <f>IF(OR(A389="",V389="-"),"",COUNTIFS($V$2:$V$1001,"&lt;&gt;-",$U$2:$U$1001,"&gt;"&amp;U389)+1)</f>
        <v/>
      </c>
    </row>
    <row r="390">
      <c r="H390" s="8" t="n"/>
      <c r="R390" s="9">
        <f>IF(A390="","",IF(H390="","never",DATEDIF(H390,Scoring!$B$2,"m")))</f>
        <v/>
      </c>
      <c r="S390" s="9">
        <f>IF(A390="","",IF(L390="Y","None",IF(AND(E390&lt;&gt;"",J390="Y"),"Text",IF(AND(D390&lt;&gt;"",I390&lt;&gt;"Y"),"Email",IF(AND(E390&lt;&gt;"",K390="N"),"Call","None")))))</f>
        <v/>
      </c>
      <c r="T390" s="9">
        <f>IF(A390="","",IF(S390="None","Suppressed",IF(AND(H390&lt;&gt;"",R390&lt;Scoring!$B$16),"Recently active",IF(F390="past-client","Past client",IF(F390="sphere","Sphere",IF(F390="lead","Dormant lead","Needs review"))))))</f>
        <v/>
      </c>
      <c r="U390" s="9">
        <f>IF(A390="","",IF(OR(T390="Suppressed",T390="Recently active"),0,IF(F390="past-client",Scoring!$B$3,IF(F390="sphere",Scoring!$B$4,IF(F390="lead",Scoring!$B$5,0)))+MAX(1,MIN(3,N(G390)))*Scoring!$B$6+IF(H390="",Scoring!$B$10,IF(R390&lt;24,Scoring!$B$7,IF(R390&lt;60,Scoring!$B$8,Scoring!$B$9)))+IF(M390="Y",Scoring!$B$11,0)+IF(N(N390)&gt;=7,Scoring!$B$12,IF(N(N390)&gt;=4,Scoring!$B$13,0))))</f>
        <v/>
      </c>
      <c r="V390" s="9">
        <f>IF(A390="","",IF(OR(T390="Suppressed",T390="Recently active"),"-",IF(U390&gt;=Scoring!$B$14,"A",IF(U390&gt;=Scoring!$B$15,"B","C"))))</f>
        <v/>
      </c>
      <c r="W390" s="9">
        <f>IF(OR(A390="",V390="-"),"",COUNTIFS($V$2:$V$1001,"&lt;&gt;-",$U$2:$U$1001,"&gt;"&amp;U390)+1)</f>
        <v/>
      </c>
    </row>
    <row r="391">
      <c r="H391" s="8" t="n"/>
      <c r="R391" s="9">
        <f>IF(A391="","",IF(H391="","never",DATEDIF(H391,Scoring!$B$2,"m")))</f>
        <v/>
      </c>
      <c r="S391" s="9">
        <f>IF(A391="","",IF(L391="Y","None",IF(AND(E391&lt;&gt;"",J391="Y"),"Text",IF(AND(D391&lt;&gt;"",I391&lt;&gt;"Y"),"Email",IF(AND(E391&lt;&gt;"",K391="N"),"Call","None")))))</f>
        <v/>
      </c>
      <c r="T391" s="9">
        <f>IF(A391="","",IF(S391="None","Suppressed",IF(AND(H391&lt;&gt;"",R391&lt;Scoring!$B$16),"Recently active",IF(F391="past-client","Past client",IF(F391="sphere","Sphere",IF(F391="lead","Dormant lead","Needs review"))))))</f>
        <v/>
      </c>
      <c r="U391" s="9">
        <f>IF(A391="","",IF(OR(T391="Suppressed",T391="Recently active"),0,IF(F391="past-client",Scoring!$B$3,IF(F391="sphere",Scoring!$B$4,IF(F391="lead",Scoring!$B$5,0)))+MAX(1,MIN(3,N(G391)))*Scoring!$B$6+IF(H391="",Scoring!$B$10,IF(R391&lt;24,Scoring!$B$7,IF(R391&lt;60,Scoring!$B$8,Scoring!$B$9)))+IF(M391="Y",Scoring!$B$11,0)+IF(N(N391)&gt;=7,Scoring!$B$12,IF(N(N391)&gt;=4,Scoring!$B$13,0))))</f>
        <v/>
      </c>
      <c r="V391" s="9">
        <f>IF(A391="","",IF(OR(T391="Suppressed",T391="Recently active"),"-",IF(U391&gt;=Scoring!$B$14,"A",IF(U391&gt;=Scoring!$B$15,"B","C"))))</f>
        <v/>
      </c>
      <c r="W391" s="9">
        <f>IF(OR(A391="",V391="-"),"",COUNTIFS($V$2:$V$1001,"&lt;&gt;-",$U$2:$U$1001,"&gt;"&amp;U391)+1)</f>
        <v/>
      </c>
    </row>
    <row r="392">
      <c r="H392" s="8" t="n"/>
      <c r="R392" s="9">
        <f>IF(A392="","",IF(H392="","never",DATEDIF(H392,Scoring!$B$2,"m")))</f>
        <v/>
      </c>
      <c r="S392" s="9">
        <f>IF(A392="","",IF(L392="Y","None",IF(AND(E392&lt;&gt;"",J392="Y"),"Text",IF(AND(D392&lt;&gt;"",I392&lt;&gt;"Y"),"Email",IF(AND(E392&lt;&gt;"",K392="N"),"Call","None")))))</f>
        <v/>
      </c>
      <c r="T392" s="9">
        <f>IF(A392="","",IF(S392="None","Suppressed",IF(AND(H392&lt;&gt;"",R392&lt;Scoring!$B$16),"Recently active",IF(F392="past-client","Past client",IF(F392="sphere","Sphere",IF(F392="lead","Dormant lead","Needs review"))))))</f>
        <v/>
      </c>
      <c r="U392" s="9">
        <f>IF(A392="","",IF(OR(T392="Suppressed",T392="Recently active"),0,IF(F392="past-client",Scoring!$B$3,IF(F392="sphere",Scoring!$B$4,IF(F392="lead",Scoring!$B$5,0)))+MAX(1,MIN(3,N(G392)))*Scoring!$B$6+IF(H392="",Scoring!$B$10,IF(R392&lt;24,Scoring!$B$7,IF(R392&lt;60,Scoring!$B$8,Scoring!$B$9)))+IF(M392="Y",Scoring!$B$11,0)+IF(N(N392)&gt;=7,Scoring!$B$12,IF(N(N392)&gt;=4,Scoring!$B$13,0))))</f>
        <v/>
      </c>
      <c r="V392" s="9">
        <f>IF(A392="","",IF(OR(T392="Suppressed",T392="Recently active"),"-",IF(U392&gt;=Scoring!$B$14,"A",IF(U392&gt;=Scoring!$B$15,"B","C"))))</f>
        <v/>
      </c>
      <c r="W392" s="9">
        <f>IF(OR(A392="",V392="-"),"",COUNTIFS($V$2:$V$1001,"&lt;&gt;-",$U$2:$U$1001,"&gt;"&amp;U392)+1)</f>
        <v/>
      </c>
    </row>
    <row r="393">
      <c r="H393" s="8" t="n"/>
      <c r="R393" s="9">
        <f>IF(A393="","",IF(H393="","never",DATEDIF(H393,Scoring!$B$2,"m")))</f>
        <v/>
      </c>
      <c r="S393" s="9">
        <f>IF(A393="","",IF(L393="Y","None",IF(AND(E393&lt;&gt;"",J393="Y"),"Text",IF(AND(D393&lt;&gt;"",I393&lt;&gt;"Y"),"Email",IF(AND(E393&lt;&gt;"",K393="N"),"Call","None")))))</f>
        <v/>
      </c>
      <c r="T393" s="9">
        <f>IF(A393="","",IF(S393="None","Suppressed",IF(AND(H393&lt;&gt;"",R393&lt;Scoring!$B$16),"Recently active",IF(F393="past-client","Past client",IF(F393="sphere","Sphere",IF(F393="lead","Dormant lead","Needs review"))))))</f>
        <v/>
      </c>
      <c r="U393" s="9">
        <f>IF(A393="","",IF(OR(T393="Suppressed",T393="Recently active"),0,IF(F393="past-client",Scoring!$B$3,IF(F393="sphere",Scoring!$B$4,IF(F393="lead",Scoring!$B$5,0)))+MAX(1,MIN(3,N(G393)))*Scoring!$B$6+IF(H393="",Scoring!$B$10,IF(R393&lt;24,Scoring!$B$7,IF(R393&lt;60,Scoring!$B$8,Scoring!$B$9)))+IF(M393="Y",Scoring!$B$11,0)+IF(N(N393)&gt;=7,Scoring!$B$12,IF(N(N393)&gt;=4,Scoring!$B$13,0))))</f>
        <v/>
      </c>
      <c r="V393" s="9">
        <f>IF(A393="","",IF(OR(T393="Suppressed",T393="Recently active"),"-",IF(U393&gt;=Scoring!$B$14,"A",IF(U393&gt;=Scoring!$B$15,"B","C"))))</f>
        <v/>
      </c>
      <c r="W393" s="9">
        <f>IF(OR(A393="",V393="-"),"",COUNTIFS($V$2:$V$1001,"&lt;&gt;-",$U$2:$U$1001,"&gt;"&amp;U393)+1)</f>
        <v/>
      </c>
    </row>
    <row r="394">
      <c r="H394" s="8" t="n"/>
      <c r="R394" s="9">
        <f>IF(A394="","",IF(H394="","never",DATEDIF(H394,Scoring!$B$2,"m")))</f>
        <v/>
      </c>
      <c r="S394" s="9">
        <f>IF(A394="","",IF(L394="Y","None",IF(AND(E394&lt;&gt;"",J394="Y"),"Text",IF(AND(D394&lt;&gt;"",I394&lt;&gt;"Y"),"Email",IF(AND(E394&lt;&gt;"",K394="N"),"Call","None")))))</f>
        <v/>
      </c>
      <c r="T394" s="9">
        <f>IF(A394="","",IF(S394="None","Suppressed",IF(AND(H394&lt;&gt;"",R394&lt;Scoring!$B$16),"Recently active",IF(F394="past-client","Past client",IF(F394="sphere","Sphere",IF(F394="lead","Dormant lead","Needs review"))))))</f>
        <v/>
      </c>
      <c r="U394" s="9">
        <f>IF(A394="","",IF(OR(T394="Suppressed",T394="Recently active"),0,IF(F394="past-client",Scoring!$B$3,IF(F394="sphere",Scoring!$B$4,IF(F394="lead",Scoring!$B$5,0)))+MAX(1,MIN(3,N(G394)))*Scoring!$B$6+IF(H394="",Scoring!$B$10,IF(R394&lt;24,Scoring!$B$7,IF(R394&lt;60,Scoring!$B$8,Scoring!$B$9)))+IF(M394="Y",Scoring!$B$11,0)+IF(N(N394)&gt;=7,Scoring!$B$12,IF(N(N394)&gt;=4,Scoring!$B$13,0))))</f>
        <v/>
      </c>
      <c r="V394" s="9">
        <f>IF(A394="","",IF(OR(T394="Suppressed",T394="Recently active"),"-",IF(U394&gt;=Scoring!$B$14,"A",IF(U394&gt;=Scoring!$B$15,"B","C"))))</f>
        <v/>
      </c>
      <c r="W394" s="9">
        <f>IF(OR(A394="",V394="-"),"",COUNTIFS($V$2:$V$1001,"&lt;&gt;-",$U$2:$U$1001,"&gt;"&amp;U394)+1)</f>
        <v/>
      </c>
    </row>
    <row r="395">
      <c r="H395" s="8" t="n"/>
      <c r="R395" s="9">
        <f>IF(A395="","",IF(H395="","never",DATEDIF(H395,Scoring!$B$2,"m")))</f>
        <v/>
      </c>
      <c r="S395" s="9">
        <f>IF(A395="","",IF(L395="Y","None",IF(AND(E395&lt;&gt;"",J395="Y"),"Text",IF(AND(D395&lt;&gt;"",I395&lt;&gt;"Y"),"Email",IF(AND(E395&lt;&gt;"",K395="N"),"Call","None")))))</f>
        <v/>
      </c>
      <c r="T395" s="9">
        <f>IF(A395="","",IF(S395="None","Suppressed",IF(AND(H395&lt;&gt;"",R395&lt;Scoring!$B$16),"Recently active",IF(F395="past-client","Past client",IF(F395="sphere","Sphere",IF(F395="lead","Dormant lead","Needs review"))))))</f>
        <v/>
      </c>
      <c r="U395" s="9">
        <f>IF(A395="","",IF(OR(T395="Suppressed",T395="Recently active"),0,IF(F395="past-client",Scoring!$B$3,IF(F395="sphere",Scoring!$B$4,IF(F395="lead",Scoring!$B$5,0)))+MAX(1,MIN(3,N(G395)))*Scoring!$B$6+IF(H395="",Scoring!$B$10,IF(R395&lt;24,Scoring!$B$7,IF(R395&lt;60,Scoring!$B$8,Scoring!$B$9)))+IF(M395="Y",Scoring!$B$11,0)+IF(N(N395)&gt;=7,Scoring!$B$12,IF(N(N395)&gt;=4,Scoring!$B$13,0))))</f>
        <v/>
      </c>
      <c r="V395" s="9">
        <f>IF(A395="","",IF(OR(T395="Suppressed",T395="Recently active"),"-",IF(U395&gt;=Scoring!$B$14,"A",IF(U395&gt;=Scoring!$B$15,"B","C"))))</f>
        <v/>
      </c>
      <c r="W395" s="9">
        <f>IF(OR(A395="",V395="-"),"",COUNTIFS($V$2:$V$1001,"&lt;&gt;-",$U$2:$U$1001,"&gt;"&amp;U395)+1)</f>
        <v/>
      </c>
    </row>
    <row r="396">
      <c r="H396" s="8" t="n"/>
      <c r="R396" s="9">
        <f>IF(A396="","",IF(H396="","never",DATEDIF(H396,Scoring!$B$2,"m")))</f>
        <v/>
      </c>
      <c r="S396" s="9">
        <f>IF(A396="","",IF(L396="Y","None",IF(AND(E396&lt;&gt;"",J396="Y"),"Text",IF(AND(D396&lt;&gt;"",I396&lt;&gt;"Y"),"Email",IF(AND(E396&lt;&gt;"",K396="N"),"Call","None")))))</f>
        <v/>
      </c>
      <c r="T396" s="9">
        <f>IF(A396="","",IF(S396="None","Suppressed",IF(AND(H396&lt;&gt;"",R396&lt;Scoring!$B$16),"Recently active",IF(F396="past-client","Past client",IF(F396="sphere","Sphere",IF(F396="lead","Dormant lead","Needs review"))))))</f>
        <v/>
      </c>
      <c r="U396" s="9">
        <f>IF(A396="","",IF(OR(T396="Suppressed",T396="Recently active"),0,IF(F396="past-client",Scoring!$B$3,IF(F396="sphere",Scoring!$B$4,IF(F396="lead",Scoring!$B$5,0)))+MAX(1,MIN(3,N(G396)))*Scoring!$B$6+IF(H396="",Scoring!$B$10,IF(R396&lt;24,Scoring!$B$7,IF(R396&lt;60,Scoring!$B$8,Scoring!$B$9)))+IF(M396="Y",Scoring!$B$11,0)+IF(N(N396)&gt;=7,Scoring!$B$12,IF(N(N396)&gt;=4,Scoring!$B$13,0))))</f>
        <v/>
      </c>
      <c r="V396" s="9">
        <f>IF(A396="","",IF(OR(T396="Suppressed",T396="Recently active"),"-",IF(U396&gt;=Scoring!$B$14,"A",IF(U396&gt;=Scoring!$B$15,"B","C"))))</f>
        <v/>
      </c>
      <c r="W396" s="9">
        <f>IF(OR(A396="",V396="-"),"",COUNTIFS($V$2:$V$1001,"&lt;&gt;-",$U$2:$U$1001,"&gt;"&amp;U396)+1)</f>
        <v/>
      </c>
    </row>
    <row r="397">
      <c r="H397" s="8" t="n"/>
      <c r="R397" s="9">
        <f>IF(A397="","",IF(H397="","never",DATEDIF(H397,Scoring!$B$2,"m")))</f>
        <v/>
      </c>
      <c r="S397" s="9">
        <f>IF(A397="","",IF(L397="Y","None",IF(AND(E397&lt;&gt;"",J397="Y"),"Text",IF(AND(D397&lt;&gt;"",I397&lt;&gt;"Y"),"Email",IF(AND(E397&lt;&gt;"",K397="N"),"Call","None")))))</f>
        <v/>
      </c>
      <c r="T397" s="9">
        <f>IF(A397="","",IF(S397="None","Suppressed",IF(AND(H397&lt;&gt;"",R397&lt;Scoring!$B$16),"Recently active",IF(F397="past-client","Past client",IF(F397="sphere","Sphere",IF(F397="lead","Dormant lead","Needs review"))))))</f>
        <v/>
      </c>
      <c r="U397" s="9">
        <f>IF(A397="","",IF(OR(T397="Suppressed",T397="Recently active"),0,IF(F397="past-client",Scoring!$B$3,IF(F397="sphere",Scoring!$B$4,IF(F397="lead",Scoring!$B$5,0)))+MAX(1,MIN(3,N(G397)))*Scoring!$B$6+IF(H397="",Scoring!$B$10,IF(R397&lt;24,Scoring!$B$7,IF(R397&lt;60,Scoring!$B$8,Scoring!$B$9)))+IF(M397="Y",Scoring!$B$11,0)+IF(N(N397)&gt;=7,Scoring!$B$12,IF(N(N397)&gt;=4,Scoring!$B$13,0))))</f>
        <v/>
      </c>
      <c r="V397" s="9">
        <f>IF(A397="","",IF(OR(T397="Suppressed",T397="Recently active"),"-",IF(U397&gt;=Scoring!$B$14,"A",IF(U397&gt;=Scoring!$B$15,"B","C"))))</f>
        <v/>
      </c>
      <c r="W397" s="9">
        <f>IF(OR(A397="",V397="-"),"",COUNTIFS($V$2:$V$1001,"&lt;&gt;-",$U$2:$U$1001,"&gt;"&amp;U397)+1)</f>
        <v/>
      </c>
    </row>
    <row r="398">
      <c r="H398" s="8" t="n"/>
      <c r="R398" s="9">
        <f>IF(A398="","",IF(H398="","never",DATEDIF(H398,Scoring!$B$2,"m")))</f>
        <v/>
      </c>
      <c r="S398" s="9">
        <f>IF(A398="","",IF(L398="Y","None",IF(AND(E398&lt;&gt;"",J398="Y"),"Text",IF(AND(D398&lt;&gt;"",I398&lt;&gt;"Y"),"Email",IF(AND(E398&lt;&gt;"",K398="N"),"Call","None")))))</f>
        <v/>
      </c>
      <c r="T398" s="9">
        <f>IF(A398="","",IF(S398="None","Suppressed",IF(AND(H398&lt;&gt;"",R398&lt;Scoring!$B$16),"Recently active",IF(F398="past-client","Past client",IF(F398="sphere","Sphere",IF(F398="lead","Dormant lead","Needs review"))))))</f>
        <v/>
      </c>
      <c r="U398" s="9">
        <f>IF(A398="","",IF(OR(T398="Suppressed",T398="Recently active"),0,IF(F398="past-client",Scoring!$B$3,IF(F398="sphere",Scoring!$B$4,IF(F398="lead",Scoring!$B$5,0)))+MAX(1,MIN(3,N(G398)))*Scoring!$B$6+IF(H398="",Scoring!$B$10,IF(R398&lt;24,Scoring!$B$7,IF(R398&lt;60,Scoring!$B$8,Scoring!$B$9)))+IF(M398="Y",Scoring!$B$11,0)+IF(N(N398)&gt;=7,Scoring!$B$12,IF(N(N398)&gt;=4,Scoring!$B$13,0))))</f>
        <v/>
      </c>
      <c r="V398" s="9">
        <f>IF(A398="","",IF(OR(T398="Suppressed",T398="Recently active"),"-",IF(U398&gt;=Scoring!$B$14,"A",IF(U398&gt;=Scoring!$B$15,"B","C"))))</f>
        <v/>
      </c>
      <c r="W398" s="9">
        <f>IF(OR(A398="",V398="-"),"",COUNTIFS($V$2:$V$1001,"&lt;&gt;-",$U$2:$U$1001,"&gt;"&amp;U398)+1)</f>
        <v/>
      </c>
    </row>
    <row r="399">
      <c r="H399" s="8" t="n"/>
      <c r="R399" s="9">
        <f>IF(A399="","",IF(H399="","never",DATEDIF(H399,Scoring!$B$2,"m")))</f>
        <v/>
      </c>
      <c r="S399" s="9">
        <f>IF(A399="","",IF(L399="Y","None",IF(AND(E399&lt;&gt;"",J399="Y"),"Text",IF(AND(D399&lt;&gt;"",I399&lt;&gt;"Y"),"Email",IF(AND(E399&lt;&gt;"",K399="N"),"Call","None")))))</f>
        <v/>
      </c>
      <c r="T399" s="9">
        <f>IF(A399="","",IF(S399="None","Suppressed",IF(AND(H399&lt;&gt;"",R399&lt;Scoring!$B$16),"Recently active",IF(F399="past-client","Past client",IF(F399="sphere","Sphere",IF(F399="lead","Dormant lead","Needs review"))))))</f>
        <v/>
      </c>
      <c r="U399" s="9">
        <f>IF(A399="","",IF(OR(T399="Suppressed",T399="Recently active"),0,IF(F399="past-client",Scoring!$B$3,IF(F399="sphere",Scoring!$B$4,IF(F399="lead",Scoring!$B$5,0)))+MAX(1,MIN(3,N(G399)))*Scoring!$B$6+IF(H399="",Scoring!$B$10,IF(R399&lt;24,Scoring!$B$7,IF(R399&lt;60,Scoring!$B$8,Scoring!$B$9)))+IF(M399="Y",Scoring!$B$11,0)+IF(N(N399)&gt;=7,Scoring!$B$12,IF(N(N399)&gt;=4,Scoring!$B$13,0))))</f>
        <v/>
      </c>
      <c r="V399" s="9">
        <f>IF(A399="","",IF(OR(T399="Suppressed",T399="Recently active"),"-",IF(U399&gt;=Scoring!$B$14,"A",IF(U399&gt;=Scoring!$B$15,"B","C"))))</f>
        <v/>
      </c>
      <c r="W399" s="9">
        <f>IF(OR(A399="",V399="-"),"",COUNTIFS($V$2:$V$1001,"&lt;&gt;-",$U$2:$U$1001,"&gt;"&amp;U399)+1)</f>
        <v/>
      </c>
    </row>
    <row r="400">
      <c r="H400" s="8" t="n"/>
      <c r="R400" s="9">
        <f>IF(A400="","",IF(H400="","never",DATEDIF(H400,Scoring!$B$2,"m")))</f>
        <v/>
      </c>
      <c r="S400" s="9">
        <f>IF(A400="","",IF(L400="Y","None",IF(AND(E400&lt;&gt;"",J400="Y"),"Text",IF(AND(D400&lt;&gt;"",I400&lt;&gt;"Y"),"Email",IF(AND(E400&lt;&gt;"",K400="N"),"Call","None")))))</f>
        <v/>
      </c>
      <c r="T400" s="9">
        <f>IF(A400="","",IF(S400="None","Suppressed",IF(AND(H400&lt;&gt;"",R400&lt;Scoring!$B$16),"Recently active",IF(F400="past-client","Past client",IF(F400="sphere","Sphere",IF(F400="lead","Dormant lead","Needs review"))))))</f>
        <v/>
      </c>
      <c r="U400" s="9">
        <f>IF(A400="","",IF(OR(T400="Suppressed",T400="Recently active"),0,IF(F400="past-client",Scoring!$B$3,IF(F400="sphere",Scoring!$B$4,IF(F400="lead",Scoring!$B$5,0)))+MAX(1,MIN(3,N(G400)))*Scoring!$B$6+IF(H400="",Scoring!$B$10,IF(R400&lt;24,Scoring!$B$7,IF(R400&lt;60,Scoring!$B$8,Scoring!$B$9)))+IF(M400="Y",Scoring!$B$11,0)+IF(N(N400)&gt;=7,Scoring!$B$12,IF(N(N400)&gt;=4,Scoring!$B$13,0))))</f>
        <v/>
      </c>
      <c r="V400" s="9">
        <f>IF(A400="","",IF(OR(T400="Suppressed",T400="Recently active"),"-",IF(U400&gt;=Scoring!$B$14,"A",IF(U400&gt;=Scoring!$B$15,"B","C"))))</f>
        <v/>
      </c>
      <c r="W400" s="9">
        <f>IF(OR(A400="",V400="-"),"",COUNTIFS($V$2:$V$1001,"&lt;&gt;-",$U$2:$U$1001,"&gt;"&amp;U400)+1)</f>
        <v/>
      </c>
    </row>
    <row r="401">
      <c r="H401" s="8" t="n"/>
      <c r="R401" s="9">
        <f>IF(A401="","",IF(H401="","never",DATEDIF(H401,Scoring!$B$2,"m")))</f>
        <v/>
      </c>
      <c r="S401" s="9">
        <f>IF(A401="","",IF(L401="Y","None",IF(AND(E401&lt;&gt;"",J401="Y"),"Text",IF(AND(D401&lt;&gt;"",I401&lt;&gt;"Y"),"Email",IF(AND(E401&lt;&gt;"",K401="N"),"Call","None")))))</f>
        <v/>
      </c>
      <c r="T401" s="9">
        <f>IF(A401="","",IF(S401="None","Suppressed",IF(AND(H401&lt;&gt;"",R401&lt;Scoring!$B$16),"Recently active",IF(F401="past-client","Past client",IF(F401="sphere","Sphere",IF(F401="lead","Dormant lead","Needs review"))))))</f>
        <v/>
      </c>
      <c r="U401" s="9">
        <f>IF(A401="","",IF(OR(T401="Suppressed",T401="Recently active"),0,IF(F401="past-client",Scoring!$B$3,IF(F401="sphere",Scoring!$B$4,IF(F401="lead",Scoring!$B$5,0)))+MAX(1,MIN(3,N(G401)))*Scoring!$B$6+IF(H401="",Scoring!$B$10,IF(R401&lt;24,Scoring!$B$7,IF(R401&lt;60,Scoring!$B$8,Scoring!$B$9)))+IF(M401="Y",Scoring!$B$11,0)+IF(N(N401)&gt;=7,Scoring!$B$12,IF(N(N401)&gt;=4,Scoring!$B$13,0))))</f>
        <v/>
      </c>
      <c r="V401" s="9">
        <f>IF(A401="","",IF(OR(T401="Suppressed",T401="Recently active"),"-",IF(U401&gt;=Scoring!$B$14,"A",IF(U401&gt;=Scoring!$B$15,"B","C"))))</f>
        <v/>
      </c>
      <c r="W401" s="9">
        <f>IF(OR(A401="",V401="-"),"",COUNTIFS($V$2:$V$1001,"&lt;&gt;-",$U$2:$U$1001,"&gt;"&amp;U401)+1)</f>
        <v/>
      </c>
    </row>
    <row r="402">
      <c r="H402" s="8" t="n"/>
      <c r="R402" s="9">
        <f>IF(A402="","",IF(H402="","never",DATEDIF(H402,Scoring!$B$2,"m")))</f>
        <v/>
      </c>
      <c r="S402" s="9">
        <f>IF(A402="","",IF(L402="Y","None",IF(AND(E402&lt;&gt;"",J402="Y"),"Text",IF(AND(D402&lt;&gt;"",I402&lt;&gt;"Y"),"Email",IF(AND(E402&lt;&gt;"",K402="N"),"Call","None")))))</f>
        <v/>
      </c>
      <c r="T402" s="9">
        <f>IF(A402="","",IF(S402="None","Suppressed",IF(AND(H402&lt;&gt;"",R402&lt;Scoring!$B$16),"Recently active",IF(F402="past-client","Past client",IF(F402="sphere","Sphere",IF(F402="lead","Dormant lead","Needs review"))))))</f>
        <v/>
      </c>
      <c r="U402" s="9">
        <f>IF(A402="","",IF(OR(T402="Suppressed",T402="Recently active"),0,IF(F402="past-client",Scoring!$B$3,IF(F402="sphere",Scoring!$B$4,IF(F402="lead",Scoring!$B$5,0)))+MAX(1,MIN(3,N(G402)))*Scoring!$B$6+IF(H402="",Scoring!$B$10,IF(R402&lt;24,Scoring!$B$7,IF(R402&lt;60,Scoring!$B$8,Scoring!$B$9)))+IF(M402="Y",Scoring!$B$11,0)+IF(N(N402)&gt;=7,Scoring!$B$12,IF(N(N402)&gt;=4,Scoring!$B$13,0))))</f>
        <v/>
      </c>
      <c r="V402" s="9">
        <f>IF(A402="","",IF(OR(T402="Suppressed",T402="Recently active"),"-",IF(U402&gt;=Scoring!$B$14,"A",IF(U402&gt;=Scoring!$B$15,"B","C"))))</f>
        <v/>
      </c>
      <c r="W402" s="9">
        <f>IF(OR(A402="",V402="-"),"",COUNTIFS($V$2:$V$1001,"&lt;&gt;-",$U$2:$U$1001,"&gt;"&amp;U402)+1)</f>
        <v/>
      </c>
    </row>
    <row r="403">
      <c r="H403" s="8" t="n"/>
      <c r="R403" s="9">
        <f>IF(A403="","",IF(H403="","never",DATEDIF(H403,Scoring!$B$2,"m")))</f>
        <v/>
      </c>
      <c r="S403" s="9">
        <f>IF(A403="","",IF(L403="Y","None",IF(AND(E403&lt;&gt;"",J403="Y"),"Text",IF(AND(D403&lt;&gt;"",I403&lt;&gt;"Y"),"Email",IF(AND(E403&lt;&gt;"",K403="N"),"Call","None")))))</f>
        <v/>
      </c>
      <c r="T403" s="9">
        <f>IF(A403="","",IF(S403="None","Suppressed",IF(AND(H403&lt;&gt;"",R403&lt;Scoring!$B$16),"Recently active",IF(F403="past-client","Past client",IF(F403="sphere","Sphere",IF(F403="lead","Dormant lead","Needs review"))))))</f>
        <v/>
      </c>
      <c r="U403" s="9">
        <f>IF(A403="","",IF(OR(T403="Suppressed",T403="Recently active"),0,IF(F403="past-client",Scoring!$B$3,IF(F403="sphere",Scoring!$B$4,IF(F403="lead",Scoring!$B$5,0)))+MAX(1,MIN(3,N(G403)))*Scoring!$B$6+IF(H403="",Scoring!$B$10,IF(R403&lt;24,Scoring!$B$7,IF(R403&lt;60,Scoring!$B$8,Scoring!$B$9)))+IF(M403="Y",Scoring!$B$11,0)+IF(N(N403)&gt;=7,Scoring!$B$12,IF(N(N403)&gt;=4,Scoring!$B$13,0))))</f>
        <v/>
      </c>
      <c r="V403" s="9">
        <f>IF(A403="","",IF(OR(T403="Suppressed",T403="Recently active"),"-",IF(U403&gt;=Scoring!$B$14,"A",IF(U403&gt;=Scoring!$B$15,"B","C"))))</f>
        <v/>
      </c>
      <c r="W403" s="9">
        <f>IF(OR(A403="",V403="-"),"",COUNTIFS($V$2:$V$1001,"&lt;&gt;-",$U$2:$U$1001,"&gt;"&amp;U403)+1)</f>
        <v/>
      </c>
    </row>
    <row r="404">
      <c r="H404" s="8" t="n"/>
      <c r="R404" s="9">
        <f>IF(A404="","",IF(H404="","never",DATEDIF(H404,Scoring!$B$2,"m")))</f>
        <v/>
      </c>
      <c r="S404" s="9">
        <f>IF(A404="","",IF(L404="Y","None",IF(AND(E404&lt;&gt;"",J404="Y"),"Text",IF(AND(D404&lt;&gt;"",I404&lt;&gt;"Y"),"Email",IF(AND(E404&lt;&gt;"",K404="N"),"Call","None")))))</f>
        <v/>
      </c>
      <c r="T404" s="9">
        <f>IF(A404="","",IF(S404="None","Suppressed",IF(AND(H404&lt;&gt;"",R404&lt;Scoring!$B$16),"Recently active",IF(F404="past-client","Past client",IF(F404="sphere","Sphere",IF(F404="lead","Dormant lead","Needs review"))))))</f>
        <v/>
      </c>
      <c r="U404" s="9">
        <f>IF(A404="","",IF(OR(T404="Suppressed",T404="Recently active"),0,IF(F404="past-client",Scoring!$B$3,IF(F404="sphere",Scoring!$B$4,IF(F404="lead",Scoring!$B$5,0)))+MAX(1,MIN(3,N(G404)))*Scoring!$B$6+IF(H404="",Scoring!$B$10,IF(R404&lt;24,Scoring!$B$7,IF(R404&lt;60,Scoring!$B$8,Scoring!$B$9)))+IF(M404="Y",Scoring!$B$11,0)+IF(N(N404)&gt;=7,Scoring!$B$12,IF(N(N404)&gt;=4,Scoring!$B$13,0))))</f>
        <v/>
      </c>
      <c r="V404" s="9">
        <f>IF(A404="","",IF(OR(T404="Suppressed",T404="Recently active"),"-",IF(U404&gt;=Scoring!$B$14,"A",IF(U404&gt;=Scoring!$B$15,"B","C"))))</f>
        <v/>
      </c>
      <c r="W404" s="9">
        <f>IF(OR(A404="",V404="-"),"",COUNTIFS($V$2:$V$1001,"&lt;&gt;-",$U$2:$U$1001,"&gt;"&amp;U404)+1)</f>
        <v/>
      </c>
    </row>
    <row r="405">
      <c r="H405" s="8" t="n"/>
      <c r="R405" s="9">
        <f>IF(A405="","",IF(H405="","never",DATEDIF(H405,Scoring!$B$2,"m")))</f>
        <v/>
      </c>
      <c r="S405" s="9">
        <f>IF(A405="","",IF(L405="Y","None",IF(AND(E405&lt;&gt;"",J405="Y"),"Text",IF(AND(D405&lt;&gt;"",I405&lt;&gt;"Y"),"Email",IF(AND(E405&lt;&gt;"",K405="N"),"Call","None")))))</f>
        <v/>
      </c>
      <c r="T405" s="9">
        <f>IF(A405="","",IF(S405="None","Suppressed",IF(AND(H405&lt;&gt;"",R405&lt;Scoring!$B$16),"Recently active",IF(F405="past-client","Past client",IF(F405="sphere","Sphere",IF(F405="lead","Dormant lead","Needs review"))))))</f>
        <v/>
      </c>
      <c r="U405" s="9">
        <f>IF(A405="","",IF(OR(T405="Suppressed",T405="Recently active"),0,IF(F405="past-client",Scoring!$B$3,IF(F405="sphere",Scoring!$B$4,IF(F405="lead",Scoring!$B$5,0)))+MAX(1,MIN(3,N(G405)))*Scoring!$B$6+IF(H405="",Scoring!$B$10,IF(R405&lt;24,Scoring!$B$7,IF(R405&lt;60,Scoring!$B$8,Scoring!$B$9)))+IF(M405="Y",Scoring!$B$11,0)+IF(N(N405)&gt;=7,Scoring!$B$12,IF(N(N405)&gt;=4,Scoring!$B$13,0))))</f>
        <v/>
      </c>
      <c r="V405" s="9">
        <f>IF(A405="","",IF(OR(T405="Suppressed",T405="Recently active"),"-",IF(U405&gt;=Scoring!$B$14,"A",IF(U405&gt;=Scoring!$B$15,"B","C"))))</f>
        <v/>
      </c>
      <c r="W405" s="9">
        <f>IF(OR(A405="",V405="-"),"",COUNTIFS($V$2:$V$1001,"&lt;&gt;-",$U$2:$U$1001,"&gt;"&amp;U405)+1)</f>
        <v/>
      </c>
    </row>
    <row r="406">
      <c r="H406" s="8" t="n"/>
      <c r="R406" s="9">
        <f>IF(A406="","",IF(H406="","never",DATEDIF(H406,Scoring!$B$2,"m")))</f>
        <v/>
      </c>
      <c r="S406" s="9">
        <f>IF(A406="","",IF(L406="Y","None",IF(AND(E406&lt;&gt;"",J406="Y"),"Text",IF(AND(D406&lt;&gt;"",I406&lt;&gt;"Y"),"Email",IF(AND(E406&lt;&gt;"",K406="N"),"Call","None")))))</f>
        <v/>
      </c>
      <c r="T406" s="9">
        <f>IF(A406="","",IF(S406="None","Suppressed",IF(AND(H406&lt;&gt;"",R406&lt;Scoring!$B$16),"Recently active",IF(F406="past-client","Past client",IF(F406="sphere","Sphere",IF(F406="lead","Dormant lead","Needs review"))))))</f>
        <v/>
      </c>
      <c r="U406" s="9">
        <f>IF(A406="","",IF(OR(T406="Suppressed",T406="Recently active"),0,IF(F406="past-client",Scoring!$B$3,IF(F406="sphere",Scoring!$B$4,IF(F406="lead",Scoring!$B$5,0)))+MAX(1,MIN(3,N(G406)))*Scoring!$B$6+IF(H406="",Scoring!$B$10,IF(R406&lt;24,Scoring!$B$7,IF(R406&lt;60,Scoring!$B$8,Scoring!$B$9)))+IF(M406="Y",Scoring!$B$11,0)+IF(N(N406)&gt;=7,Scoring!$B$12,IF(N(N406)&gt;=4,Scoring!$B$13,0))))</f>
        <v/>
      </c>
      <c r="V406" s="9">
        <f>IF(A406="","",IF(OR(T406="Suppressed",T406="Recently active"),"-",IF(U406&gt;=Scoring!$B$14,"A",IF(U406&gt;=Scoring!$B$15,"B","C"))))</f>
        <v/>
      </c>
      <c r="W406" s="9">
        <f>IF(OR(A406="",V406="-"),"",COUNTIFS($V$2:$V$1001,"&lt;&gt;-",$U$2:$U$1001,"&gt;"&amp;U406)+1)</f>
        <v/>
      </c>
    </row>
    <row r="407">
      <c r="H407" s="8" t="n"/>
      <c r="R407" s="9">
        <f>IF(A407="","",IF(H407="","never",DATEDIF(H407,Scoring!$B$2,"m")))</f>
        <v/>
      </c>
      <c r="S407" s="9">
        <f>IF(A407="","",IF(L407="Y","None",IF(AND(E407&lt;&gt;"",J407="Y"),"Text",IF(AND(D407&lt;&gt;"",I407&lt;&gt;"Y"),"Email",IF(AND(E407&lt;&gt;"",K407="N"),"Call","None")))))</f>
        <v/>
      </c>
      <c r="T407" s="9">
        <f>IF(A407="","",IF(S407="None","Suppressed",IF(AND(H407&lt;&gt;"",R407&lt;Scoring!$B$16),"Recently active",IF(F407="past-client","Past client",IF(F407="sphere","Sphere",IF(F407="lead","Dormant lead","Needs review"))))))</f>
        <v/>
      </c>
      <c r="U407" s="9">
        <f>IF(A407="","",IF(OR(T407="Suppressed",T407="Recently active"),0,IF(F407="past-client",Scoring!$B$3,IF(F407="sphere",Scoring!$B$4,IF(F407="lead",Scoring!$B$5,0)))+MAX(1,MIN(3,N(G407)))*Scoring!$B$6+IF(H407="",Scoring!$B$10,IF(R407&lt;24,Scoring!$B$7,IF(R407&lt;60,Scoring!$B$8,Scoring!$B$9)))+IF(M407="Y",Scoring!$B$11,0)+IF(N(N407)&gt;=7,Scoring!$B$12,IF(N(N407)&gt;=4,Scoring!$B$13,0))))</f>
        <v/>
      </c>
      <c r="V407" s="9">
        <f>IF(A407="","",IF(OR(T407="Suppressed",T407="Recently active"),"-",IF(U407&gt;=Scoring!$B$14,"A",IF(U407&gt;=Scoring!$B$15,"B","C"))))</f>
        <v/>
      </c>
      <c r="W407" s="9">
        <f>IF(OR(A407="",V407="-"),"",COUNTIFS($V$2:$V$1001,"&lt;&gt;-",$U$2:$U$1001,"&gt;"&amp;U407)+1)</f>
        <v/>
      </c>
    </row>
    <row r="408">
      <c r="H408" s="8" t="n"/>
      <c r="R408" s="9">
        <f>IF(A408="","",IF(H408="","never",DATEDIF(H408,Scoring!$B$2,"m")))</f>
        <v/>
      </c>
      <c r="S408" s="9">
        <f>IF(A408="","",IF(L408="Y","None",IF(AND(E408&lt;&gt;"",J408="Y"),"Text",IF(AND(D408&lt;&gt;"",I408&lt;&gt;"Y"),"Email",IF(AND(E408&lt;&gt;"",K408="N"),"Call","None")))))</f>
        <v/>
      </c>
      <c r="T408" s="9">
        <f>IF(A408="","",IF(S408="None","Suppressed",IF(AND(H408&lt;&gt;"",R408&lt;Scoring!$B$16),"Recently active",IF(F408="past-client","Past client",IF(F408="sphere","Sphere",IF(F408="lead","Dormant lead","Needs review"))))))</f>
        <v/>
      </c>
      <c r="U408" s="9">
        <f>IF(A408="","",IF(OR(T408="Suppressed",T408="Recently active"),0,IF(F408="past-client",Scoring!$B$3,IF(F408="sphere",Scoring!$B$4,IF(F408="lead",Scoring!$B$5,0)))+MAX(1,MIN(3,N(G408)))*Scoring!$B$6+IF(H408="",Scoring!$B$10,IF(R408&lt;24,Scoring!$B$7,IF(R408&lt;60,Scoring!$B$8,Scoring!$B$9)))+IF(M408="Y",Scoring!$B$11,0)+IF(N(N408)&gt;=7,Scoring!$B$12,IF(N(N408)&gt;=4,Scoring!$B$13,0))))</f>
        <v/>
      </c>
      <c r="V408" s="9">
        <f>IF(A408="","",IF(OR(T408="Suppressed",T408="Recently active"),"-",IF(U408&gt;=Scoring!$B$14,"A",IF(U408&gt;=Scoring!$B$15,"B","C"))))</f>
        <v/>
      </c>
      <c r="W408" s="9">
        <f>IF(OR(A408="",V408="-"),"",COUNTIFS($V$2:$V$1001,"&lt;&gt;-",$U$2:$U$1001,"&gt;"&amp;U408)+1)</f>
        <v/>
      </c>
    </row>
    <row r="409">
      <c r="H409" s="8" t="n"/>
      <c r="R409" s="9">
        <f>IF(A409="","",IF(H409="","never",DATEDIF(H409,Scoring!$B$2,"m")))</f>
        <v/>
      </c>
      <c r="S409" s="9">
        <f>IF(A409="","",IF(L409="Y","None",IF(AND(E409&lt;&gt;"",J409="Y"),"Text",IF(AND(D409&lt;&gt;"",I409&lt;&gt;"Y"),"Email",IF(AND(E409&lt;&gt;"",K409="N"),"Call","None")))))</f>
        <v/>
      </c>
      <c r="T409" s="9">
        <f>IF(A409="","",IF(S409="None","Suppressed",IF(AND(H409&lt;&gt;"",R409&lt;Scoring!$B$16),"Recently active",IF(F409="past-client","Past client",IF(F409="sphere","Sphere",IF(F409="lead","Dormant lead","Needs review"))))))</f>
        <v/>
      </c>
      <c r="U409" s="9">
        <f>IF(A409="","",IF(OR(T409="Suppressed",T409="Recently active"),0,IF(F409="past-client",Scoring!$B$3,IF(F409="sphere",Scoring!$B$4,IF(F409="lead",Scoring!$B$5,0)))+MAX(1,MIN(3,N(G409)))*Scoring!$B$6+IF(H409="",Scoring!$B$10,IF(R409&lt;24,Scoring!$B$7,IF(R409&lt;60,Scoring!$B$8,Scoring!$B$9)))+IF(M409="Y",Scoring!$B$11,0)+IF(N(N409)&gt;=7,Scoring!$B$12,IF(N(N409)&gt;=4,Scoring!$B$13,0))))</f>
        <v/>
      </c>
      <c r="V409" s="9">
        <f>IF(A409="","",IF(OR(T409="Suppressed",T409="Recently active"),"-",IF(U409&gt;=Scoring!$B$14,"A",IF(U409&gt;=Scoring!$B$15,"B","C"))))</f>
        <v/>
      </c>
      <c r="W409" s="9">
        <f>IF(OR(A409="",V409="-"),"",COUNTIFS($V$2:$V$1001,"&lt;&gt;-",$U$2:$U$1001,"&gt;"&amp;U409)+1)</f>
        <v/>
      </c>
    </row>
    <row r="410">
      <c r="H410" s="8" t="n"/>
      <c r="R410" s="9">
        <f>IF(A410="","",IF(H410="","never",DATEDIF(H410,Scoring!$B$2,"m")))</f>
        <v/>
      </c>
      <c r="S410" s="9">
        <f>IF(A410="","",IF(L410="Y","None",IF(AND(E410&lt;&gt;"",J410="Y"),"Text",IF(AND(D410&lt;&gt;"",I410&lt;&gt;"Y"),"Email",IF(AND(E410&lt;&gt;"",K410="N"),"Call","None")))))</f>
        <v/>
      </c>
      <c r="T410" s="9">
        <f>IF(A410="","",IF(S410="None","Suppressed",IF(AND(H410&lt;&gt;"",R410&lt;Scoring!$B$16),"Recently active",IF(F410="past-client","Past client",IF(F410="sphere","Sphere",IF(F410="lead","Dormant lead","Needs review"))))))</f>
        <v/>
      </c>
      <c r="U410" s="9">
        <f>IF(A410="","",IF(OR(T410="Suppressed",T410="Recently active"),0,IF(F410="past-client",Scoring!$B$3,IF(F410="sphere",Scoring!$B$4,IF(F410="lead",Scoring!$B$5,0)))+MAX(1,MIN(3,N(G410)))*Scoring!$B$6+IF(H410="",Scoring!$B$10,IF(R410&lt;24,Scoring!$B$7,IF(R410&lt;60,Scoring!$B$8,Scoring!$B$9)))+IF(M410="Y",Scoring!$B$11,0)+IF(N(N410)&gt;=7,Scoring!$B$12,IF(N(N410)&gt;=4,Scoring!$B$13,0))))</f>
        <v/>
      </c>
      <c r="V410" s="9">
        <f>IF(A410="","",IF(OR(T410="Suppressed",T410="Recently active"),"-",IF(U410&gt;=Scoring!$B$14,"A",IF(U410&gt;=Scoring!$B$15,"B","C"))))</f>
        <v/>
      </c>
      <c r="W410" s="9">
        <f>IF(OR(A410="",V410="-"),"",COUNTIFS($V$2:$V$1001,"&lt;&gt;-",$U$2:$U$1001,"&gt;"&amp;U410)+1)</f>
        <v/>
      </c>
    </row>
    <row r="411">
      <c r="H411" s="8" t="n"/>
      <c r="R411" s="9">
        <f>IF(A411="","",IF(H411="","never",DATEDIF(H411,Scoring!$B$2,"m")))</f>
        <v/>
      </c>
      <c r="S411" s="9">
        <f>IF(A411="","",IF(L411="Y","None",IF(AND(E411&lt;&gt;"",J411="Y"),"Text",IF(AND(D411&lt;&gt;"",I411&lt;&gt;"Y"),"Email",IF(AND(E411&lt;&gt;"",K411="N"),"Call","None")))))</f>
        <v/>
      </c>
      <c r="T411" s="9">
        <f>IF(A411="","",IF(S411="None","Suppressed",IF(AND(H411&lt;&gt;"",R411&lt;Scoring!$B$16),"Recently active",IF(F411="past-client","Past client",IF(F411="sphere","Sphere",IF(F411="lead","Dormant lead","Needs review"))))))</f>
        <v/>
      </c>
      <c r="U411" s="9">
        <f>IF(A411="","",IF(OR(T411="Suppressed",T411="Recently active"),0,IF(F411="past-client",Scoring!$B$3,IF(F411="sphere",Scoring!$B$4,IF(F411="lead",Scoring!$B$5,0)))+MAX(1,MIN(3,N(G411)))*Scoring!$B$6+IF(H411="",Scoring!$B$10,IF(R411&lt;24,Scoring!$B$7,IF(R411&lt;60,Scoring!$B$8,Scoring!$B$9)))+IF(M411="Y",Scoring!$B$11,0)+IF(N(N411)&gt;=7,Scoring!$B$12,IF(N(N411)&gt;=4,Scoring!$B$13,0))))</f>
        <v/>
      </c>
      <c r="V411" s="9">
        <f>IF(A411="","",IF(OR(T411="Suppressed",T411="Recently active"),"-",IF(U411&gt;=Scoring!$B$14,"A",IF(U411&gt;=Scoring!$B$15,"B","C"))))</f>
        <v/>
      </c>
      <c r="W411" s="9">
        <f>IF(OR(A411="",V411="-"),"",COUNTIFS($V$2:$V$1001,"&lt;&gt;-",$U$2:$U$1001,"&gt;"&amp;U411)+1)</f>
        <v/>
      </c>
    </row>
    <row r="412">
      <c r="H412" s="8" t="n"/>
      <c r="R412" s="9">
        <f>IF(A412="","",IF(H412="","never",DATEDIF(H412,Scoring!$B$2,"m")))</f>
        <v/>
      </c>
      <c r="S412" s="9">
        <f>IF(A412="","",IF(L412="Y","None",IF(AND(E412&lt;&gt;"",J412="Y"),"Text",IF(AND(D412&lt;&gt;"",I412&lt;&gt;"Y"),"Email",IF(AND(E412&lt;&gt;"",K412="N"),"Call","None")))))</f>
        <v/>
      </c>
      <c r="T412" s="9">
        <f>IF(A412="","",IF(S412="None","Suppressed",IF(AND(H412&lt;&gt;"",R412&lt;Scoring!$B$16),"Recently active",IF(F412="past-client","Past client",IF(F412="sphere","Sphere",IF(F412="lead","Dormant lead","Needs review"))))))</f>
        <v/>
      </c>
      <c r="U412" s="9">
        <f>IF(A412="","",IF(OR(T412="Suppressed",T412="Recently active"),0,IF(F412="past-client",Scoring!$B$3,IF(F412="sphere",Scoring!$B$4,IF(F412="lead",Scoring!$B$5,0)))+MAX(1,MIN(3,N(G412)))*Scoring!$B$6+IF(H412="",Scoring!$B$10,IF(R412&lt;24,Scoring!$B$7,IF(R412&lt;60,Scoring!$B$8,Scoring!$B$9)))+IF(M412="Y",Scoring!$B$11,0)+IF(N(N412)&gt;=7,Scoring!$B$12,IF(N(N412)&gt;=4,Scoring!$B$13,0))))</f>
        <v/>
      </c>
      <c r="V412" s="9">
        <f>IF(A412="","",IF(OR(T412="Suppressed",T412="Recently active"),"-",IF(U412&gt;=Scoring!$B$14,"A",IF(U412&gt;=Scoring!$B$15,"B","C"))))</f>
        <v/>
      </c>
      <c r="W412" s="9">
        <f>IF(OR(A412="",V412="-"),"",COUNTIFS($V$2:$V$1001,"&lt;&gt;-",$U$2:$U$1001,"&gt;"&amp;U412)+1)</f>
        <v/>
      </c>
    </row>
    <row r="413">
      <c r="H413" s="8" t="n"/>
      <c r="R413" s="9">
        <f>IF(A413="","",IF(H413="","never",DATEDIF(H413,Scoring!$B$2,"m")))</f>
        <v/>
      </c>
      <c r="S413" s="9">
        <f>IF(A413="","",IF(L413="Y","None",IF(AND(E413&lt;&gt;"",J413="Y"),"Text",IF(AND(D413&lt;&gt;"",I413&lt;&gt;"Y"),"Email",IF(AND(E413&lt;&gt;"",K413="N"),"Call","None")))))</f>
        <v/>
      </c>
      <c r="T413" s="9">
        <f>IF(A413="","",IF(S413="None","Suppressed",IF(AND(H413&lt;&gt;"",R413&lt;Scoring!$B$16),"Recently active",IF(F413="past-client","Past client",IF(F413="sphere","Sphere",IF(F413="lead","Dormant lead","Needs review"))))))</f>
        <v/>
      </c>
      <c r="U413" s="9">
        <f>IF(A413="","",IF(OR(T413="Suppressed",T413="Recently active"),0,IF(F413="past-client",Scoring!$B$3,IF(F413="sphere",Scoring!$B$4,IF(F413="lead",Scoring!$B$5,0)))+MAX(1,MIN(3,N(G413)))*Scoring!$B$6+IF(H413="",Scoring!$B$10,IF(R413&lt;24,Scoring!$B$7,IF(R413&lt;60,Scoring!$B$8,Scoring!$B$9)))+IF(M413="Y",Scoring!$B$11,0)+IF(N(N413)&gt;=7,Scoring!$B$12,IF(N(N413)&gt;=4,Scoring!$B$13,0))))</f>
        <v/>
      </c>
      <c r="V413" s="9">
        <f>IF(A413="","",IF(OR(T413="Suppressed",T413="Recently active"),"-",IF(U413&gt;=Scoring!$B$14,"A",IF(U413&gt;=Scoring!$B$15,"B","C"))))</f>
        <v/>
      </c>
      <c r="W413" s="9">
        <f>IF(OR(A413="",V413="-"),"",COUNTIFS($V$2:$V$1001,"&lt;&gt;-",$U$2:$U$1001,"&gt;"&amp;U413)+1)</f>
        <v/>
      </c>
    </row>
    <row r="414">
      <c r="H414" s="8" t="n"/>
      <c r="R414" s="9">
        <f>IF(A414="","",IF(H414="","never",DATEDIF(H414,Scoring!$B$2,"m")))</f>
        <v/>
      </c>
      <c r="S414" s="9">
        <f>IF(A414="","",IF(L414="Y","None",IF(AND(E414&lt;&gt;"",J414="Y"),"Text",IF(AND(D414&lt;&gt;"",I414&lt;&gt;"Y"),"Email",IF(AND(E414&lt;&gt;"",K414="N"),"Call","None")))))</f>
        <v/>
      </c>
      <c r="T414" s="9">
        <f>IF(A414="","",IF(S414="None","Suppressed",IF(AND(H414&lt;&gt;"",R414&lt;Scoring!$B$16),"Recently active",IF(F414="past-client","Past client",IF(F414="sphere","Sphere",IF(F414="lead","Dormant lead","Needs review"))))))</f>
        <v/>
      </c>
      <c r="U414" s="9">
        <f>IF(A414="","",IF(OR(T414="Suppressed",T414="Recently active"),0,IF(F414="past-client",Scoring!$B$3,IF(F414="sphere",Scoring!$B$4,IF(F414="lead",Scoring!$B$5,0)))+MAX(1,MIN(3,N(G414)))*Scoring!$B$6+IF(H414="",Scoring!$B$10,IF(R414&lt;24,Scoring!$B$7,IF(R414&lt;60,Scoring!$B$8,Scoring!$B$9)))+IF(M414="Y",Scoring!$B$11,0)+IF(N(N414)&gt;=7,Scoring!$B$12,IF(N(N414)&gt;=4,Scoring!$B$13,0))))</f>
        <v/>
      </c>
      <c r="V414" s="9">
        <f>IF(A414="","",IF(OR(T414="Suppressed",T414="Recently active"),"-",IF(U414&gt;=Scoring!$B$14,"A",IF(U414&gt;=Scoring!$B$15,"B","C"))))</f>
        <v/>
      </c>
      <c r="W414" s="9">
        <f>IF(OR(A414="",V414="-"),"",COUNTIFS($V$2:$V$1001,"&lt;&gt;-",$U$2:$U$1001,"&gt;"&amp;U414)+1)</f>
        <v/>
      </c>
    </row>
    <row r="415">
      <c r="H415" s="8" t="n"/>
      <c r="R415" s="9">
        <f>IF(A415="","",IF(H415="","never",DATEDIF(H415,Scoring!$B$2,"m")))</f>
        <v/>
      </c>
      <c r="S415" s="9">
        <f>IF(A415="","",IF(L415="Y","None",IF(AND(E415&lt;&gt;"",J415="Y"),"Text",IF(AND(D415&lt;&gt;"",I415&lt;&gt;"Y"),"Email",IF(AND(E415&lt;&gt;"",K415="N"),"Call","None")))))</f>
        <v/>
      </c>
      <c r="T415" s="9">
        <f>IF(A415="","",IF(S415="None","Suppressed",IF(AND(H415&lt;&gt;"",R415&lt;Scoring!$B$16),"Recently active",IF(F415="past-client","Past client",IF(F415="sphere","Sphere",IF(F415="lead","Dormant lead","Needs review"))))))</f>
        <v/>
      </c>
      <c r="U415" s="9">
        <f>IF(A415="","",IF(OR(T415="Suppressed",T415="Recently active"),0,IF(F415="past-client",Scoring!$B$3,IF(F415="sphere",Scoring!$B$4,IF(F415="lead",Scoring!$B$5,0)))+MAX(1,MIN(3,N(G415)))*Scoring!$B$6+IF(H415="",Scoring!$B$10,IF(R415&lt;24,Scoring!$B$7,IF(R415&lt;60,Scoring!$B$8,Scoring!$B$9)))+IF(M415="Y",Scoring!$B$11,0)+IF(N(N415)&gt;=7,Scoring!$B$12,IF(N(N415)&gt;=4,Scoring!$B$13,0))))</f>
        <v/>
      </c>
      <c r="V415" s="9">
        <f>IF(A415="","",IF(OR(T415="Suppressed",T415="Recently active"),"-",IF(U415&gt;=Scoring!$B$14,"A",IF(U415&gt;=Scoring!$B$15,"B","C"))))</f>
        <v/>
      </c>
      <c r="W415" s="9">
        <f>IF(OR(A415="",V415="-"),"",COUNTIFS($V$2:$V$1001,"&lt;&gt;-",$U$2:$U$1001,"&gt;"&amp;U415)+1)</f>
        <v/>
      </c>
    </row>
    <row r="416">
      <c r="H416" s="8" t="n"/>
      <c r="R416" s="9">
        <f>IF(A416="","",IF(H416="","never",DATEDIF(H416,Scoring!$B$2,"m")))</f>
        <v/>
      </c>
      <c r="S416" s="9">
        <f>IF(A416="","",IF(L416="Y","None",IF(AND(E416&lt;&gt;"",J416="Y"),"Text",IF(AND(D416&lt;&gt;"",I416&lt;&gt;"Y"),"Email",IF(AND(E416&lt;&gt;"",K416="N"),"Call","None")))))</f>
        <v/>
      </c>
      <c r="T416" s="9">
        <f>IF(A416="","",IF(S416="None","Suppressed",IF(AND(H416&lt;&gt;"",R416&lt;Scoring!$B$16),"Recently active",IF(F416="past-client","Past client",IF(F416="sphere","Sphere",IF(F416="lead","Dormant lead","Needs review"))))))</f>
        <v/>
      </c>
      <c r="U416" s="9">
        <f>IF(A416="","",IF(OR(T416="Suppressed",T416="Recently active"),0,IF(F416="past-client",Scoring!$B$3,IF(F416="sphere",Scoring!$B$4,IF(F416="lead",Scoring!$B$5,0)))+MAX(1,MIN(3,N(G416)))*Scoring!$B$6+IF(H416="",Scoring!$B$10,IF(R416&lt;24,Scoring!$B$7,IF(R416&lt;60,Scoring!$B$8,Scoring!$B$9)))+IF(M416="Y",Scoring!$B$11,0)+IF(N(N416)&gt;=7,Scoring!$B$12,IF(N(N416)&gt;=4,Scoring!$B$13,0))))</f>
        <v/>
      </c>
      <c r="V416" s="9">
        <f>IF(A416="","",IF(OR(T416="Suppressed",T416="Recently active"),"-",IF(U416&gt;=Scoring!$B$14,"A",IF(U416&gt;=Scoring!$B$15,"B","C"))))</f>
        <v/>
      </c>
      <c r="W416" s="9">
        <f>IF(OR(A416="",V416="-"),"",COUNTIFS($V$2:$V$1001,"&lt;&gt;-",$U$2:$U$1001,"&gt;"&amp;U416)+1)</f>
        <v/>
      </c>
    </row>
    <row r="417">
      <c r="H417" s="8" t="n"/>
      <c r="R417" s="9">
        <f>IF(A417="","",IF(H417="","never",DATEDIF(H417,Scoring!$B$2,"m")))</f>
        <v/>
      </c>
      <c r="S417" s="9">
        <f>IF(A417="","",IF(L417="Y","None",IF(AND(E417&lt;&gt;"",J417="Y"),"Text",IF(AND(D417&lt;&gt;"",I417&lt;&gt;"Y"),"Email",IF(AND(E417&lt;&gt;"",K417="N"),"Call","None")))))</f>
        <v/>
      </c>
      <c r="T417" s="9">
        <f>IF(A417="","",IF(S417="None","Suppressed",IF(AND(H417&lt;&gt;"",R417&lt;Scoring!$B$16),"Recently active",IF(F417="past-client","Past client",IF(F417="sphere","Sphere",IF(F417="lead","Dormant lead","Needs review"))))))</f>
        <v/>
      </c>
      <c r="U417" s="9">
        <f>IF(A417="","",IF(OR(T417="Suppressed",T417="Recently active"),0,IF(F417="past-client",Scoring!$B$3,IF(F417="sphere",Scoring!$B$4,IF(F417="lead",Scoring!$B$5,0)))+MAX(1,MIN(3,N(G417)))*Scoring!$B$6+IF(H417="",Scoring!$B$10,IF(R417&lt;24,Scoring!$B$7,IF(R417&lt;60,Scoring!$B$8,Scoring!$B$9)))+IF(M417="Y",Scoring!$B$11,0)+IF(N(N417)&gt;=7,Scoring!$B$12,IF(N(N417)&gt;=4,Scoring!$B$13,0))))</f>
        <v/>
      </c>
      <c r="V417" s="9">
        <f>IF(A417="","",IF(OR(T417="Suppressed",T417="Recently active"),"-",IF(U417&gt;=Scoring!$B$14,"A",IF(U417&gt;=Scoring!$B$15,"B","C"))))</f>
        <v/>
      </c>
      <c r="W417" s="9">
        <f>IF(OR(A417="",V417="-"),"",COUNTIFS($V$2:$V$1001,"&lt;&gt;-",$U$2:$U$1001,"&gt;"&amp;U417)+1)</f>
        <v/>
      </c>
    </row>
    <row r="418">
      <c r="H418" s="8" t="n"/>
      <c r="R418" s="9">
        <f>IF(A418="","",IF(H418="","never",DATEDIF(H418,Scoring!$B$2,"m")))</f>
        <v/>
      </c>
      <c r="S418" s="9">
        <f>IF(A418="","",IF(L418="Y","None",IF(AND(E418&lt;&gt;"",J418="Y"),"Text",IF(AND(D418&lt;&gt;"",I418&lt;&gt;"Y"),"Email",IF(AND(E418&lt;&gt;"",K418="N"),"Call","None")))))</f>
        <v/>
      </c>
      <c r="T418" s="9">
        <f>IF(A418="","",IF(S418="None","Suppressed",IF(AND(H418&lt;&gt;"",R418&lt;Scoring!$B$16),"Recently active",IF(F418="past-client","Past client",IF(F418="sphere","Sphere",IF(F418="lead","Dormant lead","Needs review"))))))</f>
        <v/>
      </c>
      <c r="U418" s="9">
        <f>IF(A418="","",IF(OR(T418="Suppressed",T418="Recently active"),0,IF(F418="past-client",Scoring!$B$3,IF(F418="sphere",Scoring!$B$4,IF(F418="lead",Scoring!$B$5,0)))+MAX(1,MIN(3,N(G418)))*Scoring!$B$6+IF(H418="",Scoring!$B$10,IF(R418&lt;24,Scoring!$B$7,IF(R418&lt;60,Scoring!$B$8,Scoring!$B$9)))+IF(M418="Y",Scoring!$B$11,0)+IF(N(N418)&gt;=7,Scoring!$B$12,IF(N(N418)&gt;=4,Scoring!$B$13,0))))</f>
        <v/>
      </c>
      <c r="V418" s="9">
        <f>IF(A418="","",IF(OR(T418="Suppressed",T418="Recently active"),"-",IF(U418&gt;=Scoring!$B$14,"A",IF(U418&gt;=Scoring!$B$15,"B","C"))))</f>
        <v/>
      </c>
      <c r="W418" s="9">
        <f>IF(OR(A418="",V418="-"),"",COUNTIFS($V$2:$V$1001,"&lt;&gt;-",$U$2:$U$1001,"&gt;"&amp;U418)+1)</f>
        <v/>
      </c>
    </row>
    <row r="419">
      <c r="H419" s="8" t="n"/>
      <c r="R419" s="9">
        <f>IF(A419="","",IF(H419="","never",DATEDIF(H419,Scoring!$B$2,"m")))</f>
        <v/>
      </c>
      <c r="S419" s="9">
        <f>IF(A419="","",IF(L419="Y","None",IF(AND(E419&lt;&gt;"",J419="Y"),"Text",IF(AND(D419&lt;&gt;"",I419&lt;&gt;"Y"),"Email",IF(AND(E419&lt;&gt;"",K419="N"),"Call","None")))))</f>
        <v/>
      </c>
      <c r="T419" s="9">
        <f>IF(A419="","",IF(S419="None","Suppressed",IF(AND(H419&lt;&gt;"",R419&lt;Scoring!$B$16),"Recently active",IF(F419="past-client","Past client",IF(F419="sphere","Sphere",IF(F419="lead","Dormant lead","Needs review"))))))</f>
        <v/>
      </c>
      <c r="U419" s="9">
        <f>IF(A419="","",IF(OR(T419="Suppressed",T419="Recently active"),0,IF(F419="past-client",Scoring!$B$3,IF(F419="sphere",Scoring!$B$4,IF(F419="lead",Scoring!$B$5,0)))+MAX(1,MIN(3,N(G419)))*Scoring!$B$6+IF(H419="",Scoring!$B$10,IF(R419&lt;24,Scoring!$B$7,IF(R419&lt;60,Scoring!$B$8,Scoring!$B$9)))+IF(M419="Y",Scoring!$B$11,0)+IF(N(N419)&gt;=7,Scoring!$B$12,IF(N(N419)&gt;=4,Scoring!$B$13,0))))</f>
        <v/>
      </c>
      <c r="V419" s="9">
        <f>IF(A419="","",IF(OR(T419="Suppressed",T419="Recently active"),"-",IF(U419&gt;=Scoring!$B$14,"A",IF(U419&gt;=Scoring!$B$15,"B","C"))))</f>
        <v/>
      </c>
      <c r="W419" s="9">
        <f>IF(OR(A419="",V419="-"),"",COUNTIFS($V$2:$V$1001,"&lt;&gt;-",$U$2:$U$1001,"&gt;"&amp;U419)+1)</f>
        <v/>
      </c>
    </row>
    <row r="420">
      <c r="H420" s="8" t="n"/>
      <c r="R420" s="9">
        <f>IF(A420="","",IF(H420="","never",DATEDIF(H420,Scoring!$B$2,"m")))</f>
        <v/>
      </c>
      <c r="S420" s="9">
        <f>IF(A420="","",IF(L420="Y","None",IF(AND(E420&lt;&gt;"",J420="Y"),"Text",IF(AND(D420&lt;&gt;"",I420&lt;&gt;"Y"),"Email",IF(AND(E420&lt;&gt;"",K420="N"),"Call","None")))))</f>
        <v/>
      </c>
      <c r="T420" s="9">
        <f>IF(A420="","",IF(S420="None","Suppressed",IF(AND(H420&lt;&gt;"",R420&lt;Scoring!$B$16),"Recently active",IF(F420="past-client","Past client",IF(F420="sphere","Sphere",IF(F420="lead","Dormant lead","Needs review"))))))</f>
        <v/>
      </c>
      <c r="U420" s="9">
        <f>IF(A420="","",IF(OR(T420="Suppressed",T420="Recently active"),0,IF(F420="past-client",Scoring!$B$3,IF(F420="sphere",Scoring!$B$4,IF(F420="lead",Scoring!$B$5,0)))+MAX(1,MIN(3,N(G420)))*Scoring!$B$6+IF(H420="",Scoring!$B$10,IF(R420&lt;24,Scoring!$B$7,IF(R420&lt;60,Scoring!$B$8,Scoring!$B$9)))+IF(M420="Y",Scoring!$B$11,0)+IF(N(N420)&gt;=7,Scoring!$B$12,IF(N(N420)&gt;=4,Scoring!$B$13,0))))</f>
        <v/>
      </c>
      <c r="V420" s="9">
        <f>IF(A420="","",IF(OR(T420="Suppressed",T420="Recently active"),"-",IF(U420&gt;=Scoring!$B$14,"A",IF(U420&gt;=Scoring!$B$15,"B","C"))))</f>
        <v/>
      </c>
      <c r="W420" s="9">
        <f>IF(OR(A420="",V420="-"),"",COUNTIFS($V$2:$V$1001,"&lt;&gt;-",$U$2:$U$1001,"&gt;"&amp;U420)+1)</f>
        <v/>
      </c>
    </row>
    <row r="421">
      <c r="H421" s="8" t="n"/>
      <c r="R421" s="9">
        <f>IF(A421="","",IF(H421="","never",DATEDIF(H421,Scoring!$B$2,"m")))</f>
        <v/>
      </c>
      <c r="S421" s="9">
        <f>IF(A421="","",IF(L421="Y","None",IF(AND(E421&lt;&gt;"",J421="Y"),"Text",IF(AND(D421&lt;&gt;"",I421&lt;&gt;"Y"),"Email",IF(AND(E421&lt;&gt;"",K421="N"),"Call","None")))))</f>
        <v/>
      </c>
      <c r="T421" s="9">
        <f>IF(A421="","",IF(S421="None","Suppressed",IF(AND(H421&lt;&gt;"",R421&lt;Scoring!$B$16),"Recently active",IF(F421="past-client","Past client",IF(F421="sphere","Sphere",IF(F421="lead","Dormant lead","Needs review"))))))</f>
        <v/>
      </c>
      <c r="U421" s="9">
        <f>IF(A421="","",IF(OR(T421="Suppressed",T421="Recently active"),0,IF(F421="past-client",Scoring!$B$3,IF(F421="sphere",Scoring!$B$4,IF(F421="lead",Scoring!$B$5,0)))+MAX(1,MIN(3,N(G421)))*Scoring!$B$6+IF(H421="",Scoring!$B$10,IF(R421&lt;24,Scoring!$B$7,IF(R421&lt;60,Scoring!$B$8,Scoring!$B$9)))+IF(M421="Y",Scoring!$B$11,0)+IF(N(N421)&gt;=7,Scoring!$B$12,IF(N(N421)&gt;=4,Scoring!$B$13,0))))</f>
        <v/>
      </c>
      <c r="V421" s="9">
        <f>IF(A421="","",IF(OR(T421="Suppressed",T421="Recently active"),"-",IF(U421&gt;=Scoring!$B$14,"A",IF(U421&gt;=Scoring!$B$15,"B","C"))))</f>
        <v/>
      </c>
      <c r="W421" s="9">
        <f>IF(OR(A421="",V421="-"),"",COUNTIFS($V$2:$V$1001,"&lt;&gt;-",$U$2:$U$1001,"&gt;"&amp;U421)+1)</f>
        <v/>
      </c>
    </row>
    <row r="422">
      <c r="H422" s="8" t="n"/>
      <c r="R422" s="9">
        <f>IF(A422="","",IF(H422="","never",DATEDIF(H422,Scoring!$B$2,"m")))</f>
        <v/>
      </c>
      <c r="S422" s="9">
        <f>IF(A422="","",IF(L422="Y","None",IF(AND(E422&lt;&gt;"",J422="Y"),"Text",IF(AND(D422&lt;&gt;"",I422&lt;&gt;"Y"),"Email",IF(AND(E422&lt;&gt;"",K422="N"),"Call","None")))))</f>
        <v/>
      </c>
      <c r="T422" s="9">
        <f>IF(A422="","",IF(S422="None","Suppressed",IF(AND(H422&lt;&gt;"",R422&lt;Scoring!$B$16),"Recently active",IF(F422="past-client","Past client",IF(F422="sphere","Sphere",IF(F422="lead","Dormant lead","Needs review"))))))</f>
        <v/>
      </c>
      <c r="U422" s="9">
        <f>IF(A422="","",IF(OR(T422="Suppressed",T422="Recently active"),0,IF(F422="past-client",Scoring!$B$3,IF(F422="sphere",Scoring!$B$4,IF(F422="lead",Scoring!$B$5,0)))+MAX(1,MIN(3,N(G422)))*Scoring!$B$6+IF(H422="",Scoring!$B$10,IF(R422&lt;24,Scoring!$B$7,IF(R422&lt;60,Scoring!$B$8,Scoring!$B$9)))+IF(M422="Y",Scoring!$B$11,0)+IF(N(N422)&gt;=7,Scoring!$B$12,IF(N(N422)&gt;=4,Scoring!$B$13,0))))</f>
        <v/>
      </c>
      <c r="V422" s="9">
        <f>IF(A422="","",IF(OR(T422="Suppressed",T422="Recently active"),"-",IF(U422&gt;=Scoring!$B$14,"A",IF(U422&gt;=Scoring!$B$15,"B","C"))))</f>
        <v/>
      </c>
      <c r="W422" s="9">
        <f>IF(OR(A422="",V422="-"),"",COUNTIFS($V$2:$V$1001,"&lt;&gt;-",$U$2:$U$1001,"&gt;"&amp;U422)+1)</f>
        <v/>
      </c>
    </row>
    <row r="423">
      <c r="H423" s="8" t="n"/>
      <c r="R423" s="9">
        <f>IF(A423="","",IF(H423="","never",DATEDIF(H423,Scoring!$B$2,"m")))</f>
        <v/>
      </c>
      <c r="S423" s="9">
        <f>IF(A423="","",IF(L423="Y","None",IF(AND(E423&lt;&gt;"",J423="Y"),"Text",IF(AND(D423&lt;&gt;"",I423&lt;&gt;"Y"),"Email",IF(AND(E423&lt;&gt;"",K423="N"),"Call","None")))))</f>
        <v/>
      </c>
      <c r="T423" s="9">
        <f>IF(A423="","",IF(S423="None","Suppressed",IF(AND(H423&lt;&gt;"",R423&lt;Scoring!$B$16),"Recently active",IF(F423="past-client","Past client",IF(F423="sphere","Sphere",IF(F423="lead","Dormant lead","Needs review"))))))</f>
        <v/>
      </c>
      <c r="U423" s="9">
        <f>IF(A423="","",IF(OR(T423="Suppressed",T423="Recently active"),0,IF(F423="past-client",Scoring!$B$3,IF(F423="sphere",Scoring!$B$4,IF(F423="lead",Scoring!$B$5,0)))+MAX(1,MIN(3,N(G423)))*Scoring!$B$6+IF(H423="",Scoring!$B$10,IF(R423&lt;24,Scoring!$B$7,IF(R423&lt;60,Scoring!$B$8,Scoring!$B$9)))+IF(M423="Y",Scoring!$B$11,0)+IF(N(N423)&gt;=7,Scoring!$B$12,IF(N(N423)&gt;=4,Scoring!$B$13,0))))</f>
        <v/>
      </c>
      <c r="V423" s="9">
        <f>IF(A423="","",IF(OR(T423="Suppressed",T423="Recently active"),"-",IF(U423&gt;=Scoring!$B$14,"A",IF(U423&gt;=Scoring!$B$15,"B","C"))))</f>
        <v/>
      </c>
      <c r="W423" s="9">
        <f>IF(OR(A423="",V423="-"),"",COUNTIFS($V$2:$V$1001,"&lt;&gt;-",$U$2:$U$1001,"&gt;"&amp;U423)+1)</f>
        <v/>
      </c>
    </row>
    <row r="424">
      <c r="H424" s="8" t="n"/>
      <c r="R424" s="9">
        <f>IF(A424="","",IF(H424="","never",DATEDIF(H424,Scoring!$B$2,"m")))</f>
        <v/>
      </c>
      <c r="S424" s="9">
        <f>IF(A424="","",IF(L424="Y","None",IF(AND(E424&lt;&gt;"",J424="Y"),"Text",IF(AND(D424&lt;&gt;"",I424&lt;&gt;"Y"),"Email",IF(AND(E424&lt;&gt;"",K424="N"),"Call","None")))))</f>
        <v/>
      </c>
      <c r="T424" s="9">
        <f>IF(A424="","",IF(S424="None","Suppressed",IF(AND(H424&lt;&gt;"",R424&lt;Scoring!$B$16),"Recently active",IF(F424="past-client","Past client",IF(F424="sphere","Sphere",IF(F424="lead","Dormant lead","Needs review"))))))</f>
        <v/>
      </c>
      <c r="U424" s="9">
        <f>IF(A424="","",IF(OR(T424="Suppressed",T424="Recently active"),0,IF(F424="past-client",Scoring!$B$3,IF(F424="sphere",Scoring!$B$4,IF(F424="lead",Scoring!$B$5,0)))+MAX(1,MIN(3,N(G424)))*Scoring!$B$6+IF(H424="",Scoring!$B$10,IF(R424&lt;24,Scoring!$B$7,IF(R424&lt;60,Scoring!$B$8,Scoring!$B$9)))+IF(M424="Y",Scoring!$B$11,0)+IF(N(N424)&gt;=7,Scoring!$B$12,IF(N(N424)&gt;=4,Scoring!$B$13,0))))</f>
        <v/>
      </c>
      <c r="V424" s="9">
        <f>IF(A424="","",IF(OR(T424="Suppressed",T424="Recently active"),"-",IF(U424&gt;=Scoring!$B$14,"A",IF(U424&gt;=Scoring!$B$15,"B","C"))))</f>
        <v/>
      </c>
      <c r="W424" s="9">
        <f>IF(OR(A424="",V424="-"),"",COUNTIFS($V$2:$V$1001,"&lt;&gt;-",$U$2:$U$1001,"&gt;"&amp;U424)+1)</f>
        <v/>
      </c>
    </row>
    <row r="425">
      <c r="H425" s="8" t="n"/>
      <c r="R425" s="9">
        <f>IF(A425="","",IF(H425="","never",DATEDIF(H425,Scoring!$B$2,"m")))</f>
        <v/>
      </c>
      <c r="S425" s="9">
        <f>IF(A425="","",IF(L425="Y","None",IF(AND(E425&lt;&gt;"",J425="Y"),"Text",IF(AND(D425&lt;&gt;"",I425&lt;&gt;"Y"),"Email",IF(AND(E425&lt;&gt;"",K425="N"),"Call","None")))))</f>
        <v/>
      </c>
      <c r="T425" s="9">
        <f>IF(A425="","",IF(S425="None","Suppressed",IF(AND(H425&lt;&gt;"",R425&lt;Scoring!$B$16),"Recently active",IF(F425="past-client","Past client",IF(F425="sphere","Sphere",IF(F425="lead","Dormant lead","Needs review"))))))</f>
        <v/>
      </c>
      <c r="U425" s="9">
        <f>IF(A425="","",IF(OR(T425="Suppressed",T425="Recently active"),0,IF(F425="past-client",Scoring!$B$3,IF(F425="sphere",Scoring!$B$4,IF(F425="lead",Scoring!$B$5,0)))+MAX(1,MIN(3,N(G425)))*Scoring!$B$6+IF(H425="",Scoring!$B$10,IF(R425&lt;24,Scoring!$B$7,IF(R425&lt;60,Scoring!$B$8,Scoring!$B$9)))+IF(M425="Y",Scoring!$B$11,0)+IF(N(N425)&gt;=7,Scoring!$B$12,IF(N(N425)&gt;=4,Scoring!$B$13,0))))</f>
        <v/>
      </c>
      <c r="V425" s="9">
        <f>IF(A425="","",IF(OR(T425="Suppressed",T425="Recently active"),"-",IF(U425&gt;=Scoring!$B$14,"A",IF(U425&gt;=Scoring!$B$15,"B","C"))))</f>
        <v/>
      </c>
      <c r="W425" s="9">
        <f>IF(OR(A425="",V425="-"),"",COUNTIFS($V$2:$V$1001,"&lt;&gt;-",$U$2:$U$1001,"&gt;"&amp;U425)+1)</f>
        <v/>
      </c>
    </row>
    <row r="426">
      <c r="H426" s="8" t="n"/>
      <c r="R426" s="9">
        <f>IF(A426="","",IF(H426="","never",DATEDIF(H426,Scoring!$B$2,"m")))</f>
        <v/>
      </c>
      <c r="S426" s="9">
        <f>IF(A426="","",IF(L426="Y","None",IF(AND(E426&lt;&gt;"",J426="Y"),"Text",IF(AND(D426&lt;&gt;"",I426&lt;&gt;"Y"),"Email",IF(AND(E426&lt;&gt;"",K426="N"),"Call","None")))))</f>
        <v/>
      </c>
      <c r="T426" s="9">
        <f>IF(A426="","",IF(S426="None","Suppressed",IF(AND(H426&lt;&gt;"",R426&lt;Scoring!$B$16),"Recently active",IF(F426="past-client","Past client",IF(F426="sphere","Sphere",IF(F426="lead","Dormant lead","Needs review"))))))</f>
        <v/>
      </c>
      <c r="U426" s="9">
        <f>IF(A426="","",IF(OR(T426="Suppressed",T426="Recently active"),0,IF(F426="past-client",Scoring!$B$3,IF(F426="sphere",Scoring!$B$4,IF(F426="lead",Scoring!$B$5,0)))+MAX(1,MIN(3,N(G426)))*Scoring!$B$6+IF(H426="",Scoring!$B$10,IF(R426&lt;24,Scoring!$B$7,IF(R426&lt;60,Scoring!$B$8,Scoring!$B$9)))+IF(M426="Y",Scoring!$B$11,0)+IF(N(N426)&gt;=7,Scoring!$B$12,IF(N(N426)&gt;=4,Scoring!$B$13,0))))</f>
        <v/>
      </c>
      <c r="V426" s="9">
        <f>IF(A426="","",IF(OR(T426="Suppressed",T426="Recently active"),"-",IF(U426&gt;=Scoring!$B$14,"A",IF(U426&gt;=Scoring!$B$15,"B","C"))))</f>
        <v/>
      </c>
      <c r="W426" s="9">
        <f>IF(OR(A426="",V426="-"),"",COUNTIFS($V$2:$V$1001,"&lt;&gt;-",$U$2:$U$1001,"&gt;"&amp;U426)+1)</f>
        <v/>
      </c>
    </row>
    <row r="427">
      <c r="H427" s="8" t="n"/>
      <c r="R427" s="9">
        <f>IF(A427="","",IF(H427="","never",DATEDIF(H427,Scoring!$B$2,"m")))</f>
        <v/>
      </c>
      <c r="S427" s="9">
        <f>IF(A427="","",IF(L427="Y","None",IF(AND(E427&lt;&gt;"",J427="Y"),"Text",IF(AND(D427&lt;&gt;"",I427&lt;&gt;"Y"),"Email",IF(AND(E427&lt;&gt;"",K427="N"),"Call","None")))))</f>
        <v/>
      </c>
      <c r="T427" s="9">
        <f>IF(A427="","",IF(S427="None","Suppressed",IF(AND(H427&lt;&gt;"",R427&lt;Scoring!$B$16),"Recently active",IF(F427="past-client","Past client",IF(F427="sphere","Sphere",IF(F427="lead","Dormant lead","Needs review"))))))</f>
        <v/>
      </c>
      <c r="U427" s="9">
        <f>IF(A427="","",IF(OR(T427="Suppressed",T427="Recently active"),0,IF(F427="past-client",Scoring!$B$3,IF(F427="sphere",Scoring!$B$4,IF(F427="lead",Scoring!$B$5,0)))+MAX(1,MIN(3,N(G427)))*Scoring!$B$6+IF(H427="",Scoring!$B$10,IF(R427&lt;24,Scoring!$B$7,IF(R427&lt;60,Scoring!$B$8,Scoring!$B$9)))+IF(M427="Y",Scoring!$B$11,0)+IF(N(N427)&gt;=7,Scoring!$B$12,IF(N(N427)&gt;=4,Scoring!$B$13,0))))</f>
        <v/>
      </c>
      <c r="V427" s="9">
        <f>IF(A427="","",IF(OR(T427="Suppressed",T427="Recently active"),"-",IF(U427&gt;=Scoring!$B$14,"A",IF(U427&gt;=Scoring!$B$15,"B","C"))))</f>
        <v/>
      </c>
      <c r="W427" s="9">
        <f>IF(OR(A427="",V427="-"),"",COUNTIFS($V$2:$V$1001,"&lt;&gt;-",$U$2:$U$1001,"&gt;"&amp;U427)+1)</f>
        <v/>
      </c>
    </row>
    <row r="428">
      <c r="H428" s="8" t="n"/>
      <c r="R428" s="9">
        <f>IF(A428="","",IF(H428="","never",DATEDIF(H428,Scoring!$B$2,"m")))</f>
        <v/>
      </c>
      <c r="S428" s="9">
        <f>IF(A428="","",IF(L428="Y","None",IF(AND(E428&lt;&gt;"",J428="Y"),"Text",IF(AND(D428&lt;&gt;"",I428&lt;&gt;"Y"),"Email",IF(AND(E428&lt;&gt;"",K428="N"),"Call","None")))))</f>
        <v/>
      </c>
      <c r="T428" s="9">
        <f>IF(A428="","",IF(S428="None","Suppressed",IF(AND(H428&lt;&gt;"",R428&lt;Scoring!$B$16),"Recently active",IF(F428="past-client","Past client",IF(F428="sphere","Sphere",IF(F428="lead","Dormant lead","Needs review"))))))</f>
        <v/>
      </c>
      <c r="U428" s="9">
        <f>IF(A428="","",IF(OR(T428="Suppressed",T428="Recently active"),0,IF(F428="past-client",Scoring!$B$3,IF(F428="sphere",Scoring!$B$4,IF(F428="lead",Scoring!$B$5,0)))+MAX(1,MIN(3,N(G428)))*Scoring!$B$6+IF(H428="",Scoring!$B$10,IF(R428&lt;24,Scoring!$B$7,IF(R428&lt;60,Scoring!$B$8,Scoring!$B$9)))+IF(M428="Y",Scoring!$B$11,0)+IF(N(N428)&gt;=7,Scoring!$B$12,IF(N(N428)&gt;=4,Scoring!$B$13,0))))</f>
        <v/>
      </c>
      <c r="V428" s="9">
        <f>IF(A428="","",IF(OR(T428="Suppressed",T428="Recently active"),"-",IF(U428&gt;=Scoring!$B$14,"A",IF(U428&gt;=Scoring!$B$15,"B","C"))))</f>
        <v/>
      </c>
      <c r="W428" s="9">
        <f>IF(OR(A428="",V428="-"),"",COUNTIFS($V$2:$V$1001,"&lt;&gt;-",$U$2:$U$1001,"&gt;"&amp;U428)+1)</f>
        <v/>
      </c>
    </row>
    <row r="429">
      <c r="H429" s="8" t="n"/>
      <c r="R429" s="9">
        <f>IF(A429="","",IF(H429="","never",DATEDIF(H429,Scoring!$B$2,"m")))</f>
        <v/>
      </c>
      <c r="S429" s="9">
        <f>IF(A429="","",IF(L429="Y","None",IF(AND(E429&lt;&gt;"",J429="Y"),"Text",IF(AND(D429&lt;&gt;"",I429&lt;&gt;"Y"),"Email",IF(AND(E429&lt;&gt;"",K429="N"),"Call","None")))))</f>
        <v/>
      </c>
      <c r="T429" s="9">
        <f>IF(A429="","",IF(S429="None","Suppressed",IF(AND(H429&lt;&gt;"",R429&lt;Scoring!$B$16),"Recently active",IF(F429="past-client","Past client",IF(F429="sphere","Sphere",IF(F429="lead","Dormant lead","Needs review"))))))</f>
        <v/>
      </c>
      <c r="U429" s="9">
        <f>IF(A429="","",IF(OR(T429="Suppressed",T429="Recently active"),0,IF(F429="past-client",Scoring!$B$3,IF(F429="sphere",Scoring!$B$4,IF(F429="lead",Scoring!$B$5,0)))+MAX(1,MIN(3,N(G429)))*Scoring!$B$6+IF(H429="",Scoring!$B$10,IF(R429&lt;24,Scoring!$B$7,IF(R429&lt;60,Scoring!$B$8,Scoring!$B$9)))+IF(M429="Y",Scoring!$B$11,0)+IF(N(N429)&gt;=7,Scoring!$B$12,IF(N(N429)&gt;=4,Scoring!$B$13,0))))</f>
        <v/>
      </c>
      <c r="V429" s="9">
        <f>IF(A429="","",IF(OR(T429="Suppressed",T429="Recently active"),"-",IF(U429&gt;=Scoring!$B$14,"A",IF(U429&gt;=Scoring!$B$15,"B","C"))))</f>
        <v/>
      </c>
      <c r="W429" s="9">
        <f>IF(OR(A429="",V429="-"),"",COUNTIFS($V$2:$V$1001,"&lt;&gt;-",$U$2:$U$1001,"&gt;"&amp;U429)+1)</f>
        <v/>
      </c>
    </row>
    <row r="430">
      <c r="H430" s="8" t="n"/>
      <c r="R430" s="9">
        <f>IF(A430="","",IF(H430="","never",DATEDIF(H430,Scoring!$B$2,"m")))</f>
        <v/>
      </c>
      <c r="S430" s="9">
        <f>IF(A430="","",IF(L430="Y","None",IF(AND(E430&lt;&gt;"",J430="Y"),"Text",IF(AND(D430&lt;&gt;"",I430&lt;&gt;"Y"),"Email",IF(AND(E430&lt;&gt;"",K430="N"),"Call","None")))))</f>
        <v/>
      </c>
      <c r="T430" s="9">
        <f>IF(A430="","",IF(S430="None","Suppressed",IF(AND(H430&lt;&gt;"",R430&lt;Scoring!$B$16),"Recently active",IF(F430="past-client","Past client",IF(F430="sphere","Sphere",IF(F430="lead","Dormant lead","Needs review"))))))</f>
        <v/>
      </c>
      <c r="U430" s="9">
        <f>IF(A430="","",IF(OR(T430="Suppressed",T430="Recently active"),0,IF(F430="past-client",Scoring!$B$3,IF(F430="sphere",Scoring!$B$4,IF(F430="lead",Scoring!$B$5,0)))+MAX(1,MIN(3,N(G430)))*Scoring!$B$6+IF(H430="",Scoring!$B$10,IF(R430&lt;24,Scoring!$B$7,IF(R430&lt;60,Scoring!$B$8,Scoring!$B$9)))+IF(M430="Y",Scoring!$B$11,0)+IF(N(N430)&gt;=7,Scoring!$B$12,IF(N(N430)&gt;=4,Scoring!$B$13,0))))</f>
        <v/>
      </c>
      <c r="V430" s="9">
        <f>IF(A430="","",IF(OR(T430="Suppressed",T430="Recently active"),"-",IF(U430&gt;=Scoring!$B$14,"A",IF(U430&gt;=Scoring!$B$15,"B","C"))))</f>
        <v/>
      </c>
      <c r="W430" s="9">
        <f>IF(OR(A430="",V430="-"),"",COUNTIFS($V$2:$V$1001,"&lt;&gt;-",$U$2:$U$1001,"&gt;"&amp;U430)+1)</f>
        <v/>
      </c>
    </row>
    <row r="431">
      <c r="H431" s="8" t="n"/>
      <c r="R431" s="9">
        <f>IF(A431="","",IF(H431="","never",DATEDIF(H431,Scoring!$B$2,"m")))</f>
        <v/>
      </c>
      <c r="S431" s="9">
        <f>IF(A431="","",IF(L431="Y","None",IF(AND(E431&lt;&gt;"",J431="Y"),"Text",IF(AND(D431&lt;&gt;"",I431&lt;&gt;"Y"),"Email",IF(AND(E431&lt;&gt;"",K431="N"),"Call","None")))))</f>
        <v/>
      </c>
      <c r="T431" s="9">
        <f>IF(A431="","",IF(S431="None","Suppressed",IF(AND(H431&lt;&gt;"",R431&lt;Scoring!$B$16),"Recently active",IF(F431="past-client","Past client",IF(F431="sphere","Sphere",IF(F431="lead","Dormant lead","Needs review"))))))</f>
        <v/>
      </c>
      <c r="U431" s="9">
        <f>IF(A431="","",IF(OR(T431="Suppressed",T431="Recently active"),0,IF(F431="past-client",Scoring!$B$3,IF(F431="sphere",Scoring!$B$4,IF(F431="lead",Scoring!$B$5,0)))+MAX(1,MIN(3,N(G431)))*Scoring!$B$6+IF(H431="",Scoring!$B$10,IF(R431&lt;24,Scoring!$B$7,IF(R431&lt;60,Scoring!$B$8,Scoring!$B$9)))+IF(M431="Y",Scoring!$B$11,0)+IF(N(N431)&gt;=7,Scoring!$B$12,IF(N(N431)&gt;=4,Scoring!$B$13,0))))</f>
        <v/>
      </c>
      <c r="V431" s="9">
        <f>IF(A431="","",IF(OR(T431="Suppressed",T431="Recently active"),"-",IF(U431&gt;=Scoring!$B$14,"A",IF(U431&gt;=Scoring!$B$15,"B","C"))))</f>
        <v/>
      </c>
      <c r="W431" s="9">
        <f>IF(OR(A431="",V431="-"),"",COUNTIFS($V$2:$V$1001,"&lt;&gt;-",$U$2:$U$1001,"&gt;"&amp;U431)+1)</f>
        <v/>
      </c>
    </row>
    <row r="432">
      <c r="H432" s="8" t="n"/>
      <c r="R432" s="9">
        <f>IF(A432="","",IF(H432="","never",DATEDIF(H432,Scoring!$B$2,"m")))</f>
        <v/>
      </c>
      <c r="S432" s="9">
        <f>IF(A432="","",IF(L432="Y","None",IF(AND(E432&lt;&gt;"",J432="Y"),"Text",IF(AND(D432&lt;&gt;"",I432&lt;&gt;"Y"),"Email",IF(AND(E432&lt;&gt;"",K432="N"),"Call","None")))))</f>
        <v/>
      </c>
      <c r="T432" s="9">
        <f>IF(A432="","",IF(S432="None","Suppressed",IF(AND(H432&lt;&gt;"",R432&lt;Scoring!$B$16),"Recently active",IF(F432="past-client","Past client",IF(F432="sphere","Sphere",IF(F432="lead","Dormant lead","Needs review"))))))</f>
        <v/>
      </c>
      <c r="U432" s="9">
        <f>IF(A432="","",IF(OR(T432="Suppressed",T432="Recently active"),0,IF(F432="past-client",Scoring!$B$3,IF(F432="sphere",Scoring!$B$4,IF(F432="lead",Scoring!$B$5,0)))+MAX(1,MIN(3,N(G432)))*Scoring!$B$6+IF(H432="",Scoring!$B$10,IF(R432&lt;24,Scoring!$B$7,IF(R432&lt;60,Scoring!$B$8,Scoring!$B$9)))+IF(M432="Y",Scoring!$B$11,0)+IF(N(N432)&gt;=7,Scoring!$B$12,IF(N(N432)&gt;=4,Scoring!$B$13,0))))</f>
        <v/>
      </c>
      <c r="V432" s="9">
        <f>IF(A432="","",IF(OR(T432="Suppressed",T432="Recently active"),"-",IF(U432&gt;=Scoring!$B$14,"A",IF(U432&gt;=Scoring!$B$15,"B","C"))))</f>
        <v/>
      </c>
      <c r="W432" s="9">
        <f>IF(OR(A432="",V432="-"),"",COUNTIFS($V$2:$V$1001,"&lt;&gt;-",$U$2:$U$1001,"&gt;"&amp;U432)+1)</f>
        <v/>
      </c>
    </row>
    <row r="433">
      <c r="H433" s="8" t="n"/>
      <c r="R433" s="9">
        <f>IF(A433="","",IF(H433="","never",DATEDIF(H433,Scoring!$B$2,"m")))</f>
        <v/>
      </c>
      <c r="S433" s="9">
        <f>IF(A433="","",IF(L433="Y","None",IF(AND(E433&lt;&gt;"",J433="Y"),"Text",IF(AND(D433&lt;&gt;"",I433&lt;&gt;"Y"),"Email",IF(AND(E433&lt;&gt;"",K433="N"),"Call","None")))))</f>
        <v/>
      </c>
      <c r="T433" s="9">
        <f>IF(A433="","",IF(S433="None","Suppressed",IF(AND(H433&lt;&gt;"",R433&lt;Scoring!$B$16),"Recently active",IF(F433="past-client","Past client",IF(F433="sphere","Sphere",IF(F433="lead","Dormant lead","Needs review"))))))</f>
        <v/>
      </c>
      <c r="U433" s="9">
        <f>IF(A433="","",IF(OR(T433="Suppressed",T433="Recently active"),0,IF(F433="past-client",Scoring!$B$3,IF(F433="sphere",Scoring!$B$4,IF(F433="lead",Scoring!$B$5,0)))+MAX(1,MIN(3,N(G433)))*Scoring!$B$6+IF(H433="",Scoring!$B$10,IF(R433&lt;24,Scoring!$B$7,IF(R433&lt;60,Scoring!$B$8,Scoring!$B$9)))+IF(M433="Y",Scoring!$B$11,0)+IF(N(N433)&gt;=7,Scoring!$B$12,IF(N(N433)&gt;=4,Scoring!$B$13,0))))</f>
        <v/>
      </c>
      <c r="V433" s="9">
        <f>IF(A433="","",IF(OR(T433="Suppressed",T433="Recently active"),"-",IF(U433&gt;=Scoring!$B$14,"A",IF(U433&gt;=Scoring!$B$15,"B","C"))))</f>
        <v/>
      </c>
      <c r="W433" s="9">
        <f>IF(OR(A433="",V433="-"),"",COUNTIFS($V$2:$V$1001,"&lt;&gt;-",$U$2:$U$1001,"&gt;"&amp;U433)+1)</f>
        <v/>
      </c>
    </row>
    <row r="434">
      <c r="H434" s="8" t="n"/>
      <c r="R434" s="9">
        <f>IF(A434="","",IF(H434="","never",DATEDIF(H434,Scoring!$B$2,"m")))</f>
        <v/>
      </c>
      <c r="S434" s="9">
        <f>IF(A434="","",IF(L434="Y","None",IF(AND(E434&lt;&gt;"",J434="Y"),"Text",IF(AND(D434&lt;&gt;"",I434&lt;&gt;"Y"),"Email",IF(AND(E434&lt;&gt;"",K434="N"),"Call","None")))))</f>
        <v/>
      </c>
      <c r="T434" s="9">
        <f>IF(A434="","",IF(S434="None","Suppressed",IF(AND(H434&lt;&gt;"",R434&lt;Scoring!$B$16),"Recently active",IF(F434="past-client","Past client",IF(F434="sphere","Sphere",IF(F434="lead","Dormant lead","Needs review"))))))</f>
        <v/>
      </c>
      <c r="U434" s="9">
        <f>IF(A434="","",IF(OR(T434="Suppressed",T434="Recently active"),0,IF(F434="past-client",Scoring!$B$3,IF(F434="sphere",Scoring!$B$4,IF(F434="lead",Scoring!$B$5,0)))+MAX(1,MIN(3,N(G434)))*Scoring!$B$6+IF(H434="",Scoring!$B$10,IF(R434&lt;24,Scoring!$B$7,IF(R434&lt;60,Scoring!$B$8,Scoring!$B$9)))+IF(M434="Y",Scoring!$B$11,0)+IF(N(N434)&gt;=7,Scoring!$B$12,IF(N(N434)&gt;=4,Scoring!$B$13,0))))</f>
        <v/>
      </c>
      <c r="V434" s="9">
        <f>IF(A434="","",IF(OR(T434="Suppressed",T434="Recently active"),"-",IF(U434&gt;=Scoring!$B$14,"A",IF(U434&gt;=Scoring!$B$15,"B","C"))))</f>
        <v/>
      </c>
      <c r="W434" s="9">
        <f>IF(OR(A434="",V434="-"),"",COUNTIFS($V$2:$V$1001,"&lt;&gt;-",$U$2:$U$1001,"&gt;"&amp;U434)+1)</f>
        <v/>
      </c>
    </row>
    <row r="435">
      <c r="H435" s="8" t="n"/>
      <c r="R435" s="9">
        <f>IF(A435="","",IF(H435="","never",DATEDIF(H435,Scoring!$B$2,"m")))</f>
        <v/>
      </c>
      <c r="S435" s="9">
        <f>IF(A435="","",IF(L435="Y","None",IF(AND(E435&lt;&gt;"",J435="Y"),"Text",IF(AND(D435&lt;&gt;"",I435&lt;&gt;"Y"),"Email",IF(AND(E435&lt;&gt;"",K435="N"),"Call","None")))))</f>
        <v/>
      </c>
      <c r="T435" s="9">
        <f>IF(A435="","",IF(S435="None","Suppressed",IF(AND(H435&lt;&gt;"",R435&lt;Scoring!$B$16),"Recently active",IF(F435="past-client","Past client",IF(F435="sphere","Sphere",IF(F435="lead","Dormant lead","Needs review"))))))</f>
        <v/>
      </c>
      <c r="U435" s="9">
        <f>IF(A435="","",IF(OR(T435="Suppressed",T435="Recently active"),0,IF(F435="past-client",Scoring!$B$3,IF(F435="sphere",Scoring!$B$4,IF(F435="lead",Scoring!$B$5,0)))+MAX(1,MIN(3,N(G435)))*Scoring!$B$6+IF(H435="",Scoring!$B$10,IF(R435&lt;24,Scoring!$B$7,IF(R435&lt;60,Scoring!$B$8,Scoring!$B$9)))+IF(M435="Y",Scoring!$B$11,0)+IF(N(N435)&gt;=7,Scoring!$B$12,IF(N(N435)&gt;=4,Scoring!$B$13,0))))</f>
        <v/>
      </c>
      <c r="V435" s="9">
        <f>IF(A435="","",IF(OR(T435="Suppressed",T435="Recently active"),"-",IF(U435&gt;=Scoring!$B$14,"A",IF(U435&gt;=Scoring!$B$15,"B","C"))))</f>
        <v/>
      </c>
      <c r="W435" s="9">
        <f>IF(OR(A435="",V435="-"),"",COUNTIFS($V$2:$V$1001,"&lt;&gt;-",$U$2:$U$1001,"&gt;"&amp;U435)+1)</f>
        <v/>
      </c>
    </row>
    <row r="436">
      <c r="H436" s="8" t="n"/>
      <c r="R436" s="9">
        <f>IF(A436="","",IF(H436="","never",DATEDIF(H436,Scoring!$B$2,"m")))</f>
        <v/>
      </c>
      <c r="S436" s="9">
        <f>IF(A436="","",IF(L436="Y","None",IF(AND(E436&lt;&gt;"",J436="Y"),"Text",IF(AND(D436&lt;&gt;"",I436&lt;&gt;"Y"),"Email",IF(AND(E436&lt;&gt;"",K436="N"),"Call","None")))))</f>
        <v/>
      </c>
      <c r="T436" s="9">
        <f>IF(A436="","",IF(S436="None","Suppressed",IF(AND(H436&lt;&gt;"",R436&lt;Scoring!$B$16),"Recently active",IF(F436="past-client","Past client",IF(F436="sphere","Sphere",IF(F436="lead","Dormant lead","Needs review"))))))</f>
        <v/>
      </c>
      <c r="U436" s="9">
        <f>IF(A436="","",IF(OR(T436="Suppressed",T436="Recently active"),0,IF(F436="past-client",Scoring!$B$3,IF(F436="sphere",Scoring!$B$4,IF(F436="lead",Scoring!$B$5,0)))+MAX(1,MIN(3,N(G436)))*Scoring!$B$6+IF(H436="",Scoring!$B$10,IF(R436&lt;24,Scoring!$B$7,IF(R436&lt;60,Scoring!$B$8,Scoring!$B$9)))+IF(M436="Y",Scoring!$B$11,0)+IF(N(N436)&gt;=7,Scoring!$B$12,IF(N(N436)&gt;=4,Scoring!$B$13,0))))</f>
        <v/>
      </c>
      <c r="V436" s="9">
        <f>IF(A436="","",IF(OR(T436="Suppressed",T436="Recently active"),"-",IF(U436&gt;=Scoring!$B$14,"A",IF(U436&gt;=Scoring!$B$15,"B","C"))))</f>
        <v/>
      </c>
      <c r="W436" s="9">
        <f>IF(OR(A436="",V436="-"),"",COUNTIFS($V$2:$V$1001,"&lt;&gt;-",$U$2:$U$1001,"&gt;"&amp;U436)+1)</f>
        <v/>
      </c>
    </row>
    <row r="437">
      <c r="H437" s="8" t="n"/>
      <c r="R437" s="9">
        <f>IF(A437="","",IF(H437="","never",DATEDIF(H437,Scoring!$B$2,"m")))</f>
        <v/>
      </c>
      <c r="S437" s="9">
        <f>IF(A437="","",IF(L437="Y","None",IF(AND(E437&lt;&gt;"",J437="Y"),"Text",IF(AND(D437&lt;&gt;"",I437&lt;&gt;"Y"),"Email",IF(AND(E437&lt;&gt;"",K437="N"),"Call","None")))))</f>
        <v/>
      </c>
      <c r="T437" s="9">
        <f>IF(A437="","",IF(S437="None","Suppressed",IF(AND(H437&lt;&gt;"",R437&lt;Scoring!$B$16),"Recently active",IF(F437="past-client","Past client",IF(F437="sphere","Sphere",IF(F437="lead","Dormant lead","Needs review"))))))</f>
        <v/>
      </c>
      <c r="U437" s="9">
        <f>IF(A437="","",IF(OR(T437="Suppressed",T437="Recently active"),0,IF(F437="past-client",Scoring!$B$3,IF(F437="sphere",Scoring!$B$4,IF(F437="lead",Scoring!$B$5,0)))+MAX(1,MIN(3,N(G437)))*Scoring!$B$6+IF(H437="",Scoring!$B$10,IF(R437&lt;24,Scoring!$B$7,IF(R437&lt;60,Scoring!$B$8,Scoring!$B$9)))+IF(M437="Y",Scoring!$B$11,0)+IF(N(N437)&gt;=7,Scoring!$B$12,IF(N(N437)&gt;=4,Scoring!$B$13,0))))</f>
        <v/>
      </c>
      <c r="V437" s="9">
        <f>IF(A437="","",IF(OR(T437="Suppressed",T437="Recently active"),"-",IF(U437&gt;=Scoring!$B$14,"A",IF(U437&gt;=Scoring!$B$15,"B","C"))))</f>
        <v/>
      </c>
      <c r="W437" s="9">
        <f>IF(OR(A437="",V437="-"),"",COUNTIFS($V$2:$V$1001,"&lt;&gt;-",$U$2:$U$1001,"&gt;"&amp;U437)+1)</f>
        <v/>
      </c>
    </row>
    <row r="438">
      <c r="H438" s="8" t="n"/>
      <c r="R438" s="9">
        <f>IF(A438="","",IF(H438="","never",DATEDIF(H438,Scoring!$B$2,"m")))</f>
        <v/>
      </c>
      <c r="S438" s="9">
        <f>IF(A438="","",IF(L438="Y","None",IF(AND(E438&lt;&gt;"",J438="Y"),"Text",IF(AND(D438&lt;&gt;"",I438&lt;&gt;"Y"),"Email",IF(AND(E438&lt;&gt;"",K438="N"),"Call","None")))))</f>
        <v/>
      </c>
      <c r="T438" s="9">
        <f>IF(A438="","",IF(S438="None","Suppressed",IF(AND(H438&lt;&gt;"",R438&lt;Scoring!$B$16),"Recently active",IF(F438="past-client","Past client",IF(F438="sphere","Sphere",IF(F438="lead","Dormant lead","Needs review"))))))</f>
        <v/>
      </c>
      <c r="U438" s="9">
        <f>IF(A438="","",IF(OR(T438="Suppressed",T438="Recently active"),0,IF(F438="past-client",Scoring!$B$3,IF(F438="sphere",Scoring!$B$4,IF(F438="lead",Scoring!$B$5,0)))+MAX(1,MIN(3,N(G438)))*Scoring!$B$6+IF(H438="",Scoring!$B$10,IF(R438&lt;24,Scoring!$B$7,IF(R438&lt;60,Scoring!$B$8,Scoring!$B$9)))+IF(M438="Y",Scoring!$B$11,0)+IF(N(N438)&gt;=7,Scoring!$B$12,IF(N(N438)&gt;=4,Scoring!$B$13,0))))</f>
        <v/>
      </c>
      <c r="V438" s="9">
        <f>IF(A438="","",IF(OR(T438="Suppressed",T438="Recently active"),"-",IF(U438&gt;=Scoring!$B$14,"A",IF(U438&gt;=Scoring!$B$15,"B","C"))))</f>
        <v/>
      </c>
      <c r="W438" s="9">
        <f>IF(OR(A438="",V438="-"),"",COUNTIFS($V$2:$V$1001,"&lt;&gt;-",$U$2:$U$1001,"&gt;"&amp;U438)+1)</f>
        <v/>
      </c>
    </row>
    <row r="439">
      <c r="H439" s="8" t="n"/>
      <c r="R439" s="9">
        <f>IF(A439="","",IF(H439="","never",DATEDIF(H439,Scoring!$B$2,"m")))</f>
        <v/>
      </c>
      <c r="S439" s="9">
        <f>IF(A439="","",IF(L439="Y","None",IF(AND(E439&lt;&gt;"",J439="Y"),"Text",IF(AND(D439&lt;&gt;"",I439&lt;&gt;"Y"),"Email",IF(AND(E439&lt;&gt;"",K439="N"),"Call","None")))))</f>
        <v/>
      </c>
      <c r="T439" s="9">
        <f>IF(A439="","",IF(S439="None","Suppressed",IF(AND(H439&lt;&gt;"",R439&lt;Scoring!$B$16),"Recently active",IF(F439="past-client","Past client",IF(F439="sphere","Sphere",IF(F439="lead","Dormant lead","Needs review"))))))</f>
        <v/>
      </c>
      <c r="U439" s="9">
        <f>IF(A439="","",IF(OR(T439="Suppressed",T439="Recently active"),0,IF(F439="past-client",Scoring!$B$3,IF(F439="sphere",Scoring!$B$4,IF(F439="lead",Scoring!$B$5,0)))+MAX(1,MIN(3,N(G439)))*Scoring!$B$6+IF(H439="",Scoring!$B$10,IF(R439&lt;24,Scoring!$B$7,IF(R439&lt;60,Scoring!$B$8,Scoring!$B$9)))+IF(M439="Y",Scoring!$B$11,0)+IF(N(N439)&gt;=7,Scoring!$B$12,IF(N(N439)&gt;=4,Scoring!$B$13,0))))</f>
        <v/>
      </c>
      <c r="V439" s="9">
        <f>IF(A439="","",IF(OR(T439="Suppressed",T439="Recently active"),"-",IF(U439&gt;=Scoring!$B$14,"A",IF(U439&gt;=Scoring!$B$15,"B","C"))))</f>
        <v/>
      </c>
      <c r="W439" s="9">
        <f>IF(OR(A439="",V439="-"),"",COUNTIFS($V$2:$V$1001,"&lt;&gt;-",$U$2:$U$1001,"&gt;"&amp;U439)+1)</f>
        <v/>
      </c>
    </row>
    <row r="440">
      <c r="H440" s="8" t="n"/>
      <c r="R440" s="9">
        <f>IF(A440="","",IF(H440="","never",DATEDIF(H440,Scoring!$B$2,"m")))</f>
        <v/>
      </c>
      <c r="S440" s="9">
        <f>IF(A440="","",IF(L440="Y","None",IF(AND(E440&lt;&gt;"",J440="Y"),"Text",IF(AND(D440&lt;&gt;"",I440&lt;&gt;"Y"),"Email",IF(AND(E440&lt;&gt;"",K440="N"),"Call","None")))))</f>
        <v/>
      </c>
      <c r="T440" s="9">
        <f>IF(A440="","",IF(S440="None","Suppressed",IF(AND(H440&lt;&gt;"",R440&lt;Scoring!$B$16),"Recently active",IF(F440="past-client","Past client",IF(F440="sphere","Sphere",IF(F440="lead","Dormant lead","Needs review"))))))</f>
        <v/>
      </c>
      <c r="U440" s="9">
        <f>IF(A440="","",IF(OR(T440="Suppressed",T440="Recently active"),0,IF(F440="past-client",Scoring!$B$3,IF(F440="sphere",Scoring!$B$4,IF(F440="lead",Scoring!$B$5,0)))+MAX(1,MIN(3,N(G440)))*Scoring!$B$6+IF(H440="",Scoring!$B$10,IF(R440&lt;24,Scoring!$B$7,IF(R440&lt;60,Scoring!$B$8,Scoring!$B$9)))+IF(M440="Y",Scoring!$B$11,0)+IF(N(N440)&gt;=7,Scoring!$B$12,IF(N(N440)&gt;=4,Scoring!$B$13,0))))</f>
        <v/>
      </c>
      <c r="V440" s="9">
        <f>IF(A440="","",IF(OR(T440="Suppressed",T440="Recently active"),"-",IF(U440&gt;=Scoring!$B$14,"A",IF(U440&gt;=Scoring!$B$15,"B","C"))))</f>
        <v/>
      </c>
      <c r="W440" s="9">
        <f>IF(OR(A440="",V440="-"),"",COUNTIFS($V$2:$V$1001,"&lt;&gt;-",$U$2:$U$1001,"&gt;"&amp;U440)+1)</f>
        <v/>
      </c>
    </row>
    <row r="441">
      <c r="H441" s="8" t="n"/>
      <c r="R441" s="9">
        <f>IF(A441="","",IF(H441="","never",DATEDIF(H441,Scoring!$B$2,"m")))</f>
        <v/>
      </c>
      <c r="S441" s="9">
        <f>IF(A441="","",IF(L441="Y","None",IF(AND(E441&lt;&gt;"",J441="Y"),"Text",IF(AND(D441&lt;&gt;"",I441&lt;&gt;"Y"),"Email",IF(AND(E441&lt;&gt;"",K441="N"),"Call","None")))))</f>
        <v/>
      </c>
      <c r="T441" s="9">
        <f>IF(A441="","",IF(S441="None","Suppressed",IF(AND(H441&lt;&gt;"",R441&lt;Scoring!$B$16),"Recently active",IF(F441="past-client","Past client",IF(F441="sphere","Sphere",IF(F441="lead","Dormant lead","Needs review"))))))</f>
        <v/>
      </c>
      <c r="U441" s="9">
        <f>IF(A441="","",IF(OR(T441="Suppressed",T441="Recently active"),0,IF(F441="past-client",Scoring!$B$3,IF(F441="sphere",Scoring!$B$4,IF(F441="lead",Scoring!$B$5,0)))+MAX(1,MIN(3,N(G441)))*Scoring!$B$6+IF(H441="",Scoring!$B$10,IF(R441&lt;24,Scoring!$B$7,IF(R441&lt;60,Scoring!$B$8,Scoring!$B$9)))+IF(M441="Y",Scoring!$B$11,0)+IF(N(N441)&gt;=7,Scoring!$B$12,IF(N(N441)&gt;=4,Scoring!$B$13,0))))</f>
        <v/>
      </c>
      <c r="V441" s="9">
        <f>IF(A441="","",IF(OR(T441="Suppressed",T441="Recently active"),"-",IF(U441&gt;=Scoring!$B$14,"A",IF(U441&gt;=Scoring!$B$15,"B","C"))))</f>
        <v/>
      </c>
      <c r="W441" s="9">
        <f>IF(OR(A441="",V441="-"),"",COUNTIFS($V$2:$V$1001,"&lt;&gt;-",$U$2:$U$1001,"&gt;"&amp;U441)+1)</f>
        <v/>
      </c>
    </row>
    <row r="442">
      <c r="H442" s="8" t="n"/>
      <c r="R442" s="9">
        <f>IF(A442="","",IF(H442="","never",DATEDIF(H442,Scoring!$B$2,"m")))</f>
        <v/>
      </c>
      <c r="S442" s="9">
        <f>IF(A442="","",IF(L442="Y","None",IF(AND(E442&lt;&gt;"",J442="Y"),"Text",IF(AND(D442&lt;&gt;"",I442&lt;&gt;"Y"),"Email",IF(AND(E442&lt;&gt;"",K442="N"),"Call","None")))))</f>
        <v/>
      </c>
      <c r="T442" s="9">
        <f>IF(A442="","",IF(S442="None","Suppressed",IF(AND(H442&lt;&gt;"",R442&lt;Scoring!$B$16),"Recently active",IF(F442="past-client","Past client",IF(F442="sphere","Sphere",IF(F442="lead","Dormant lead","Needs review"))))))</f>
        <v/>
      </c>
      <c r="U442" s="9">
        <f>IF(A442="","",IF(OR(T442="Suppressed",T442="Recently active"),0,IF(F442="past-client",Scoring!$B$3,IF(F442="sphere",Scoring!$B$4,IF(F442="lead",Scoring!$B$5,0)))+MAX(1,MIN(3,N(G442)))*Scoring!$B$6+IF(H442="",Scoring!$B$10,IF(R442&lt;24,Scoring!$B$7,IF(R442&lt;60,Scoring!$B$8,Scoring!$B$9)))+IF(M442="Y",Scoring!$B$11,0)+IF(N(N442)&gt;=7,Scoring!$B$12,IF(N(N442)&gt;=4,Scoring!$B$13,0))))</f>
        <v/>
      </c>
      <c r="V442" s="9">
        <f>IF(A442="","",IF(OR(T442="Suppressed",T442="Recently active"),"-",IF(U442&gt;=Scoring!$B$14,"A",IF(U442&gt;=Scoring!$B$15,"B","C"))))</f>
        <v/>
      </c>
      <c r="W442" s="9">
        <f>IF(OR(A442="",V442="-"),"",COUNTIFS($V$2:$V$1001,"&lt;&gt;-",$U$2:$U$1001,"&gt;"&amp;U442)+1)</f>
        <v/>
      </c>
    </row>
    <row r="443">
      <c r="H443" s="8" t="n"/>
      <c r="R443" s="9">
        <f>IF(A443="","",IF(H443="","never",DATEDIF(H443,Scoring!$B$2,"m")))</f>
        <v/>
      </c>
      <c r="S443" s="9">
        <f>IF(A443="","",IF(L443="Y","None",IF(AND(E443&lt;&gt;"",J443="Y"),"Text",IF(AND(D443&lt;&gt;"",I443&lt;&gt;"Y"),"Email",IF(AND(E443&lt;&gt;"",K443="N"),"Call","None")))))</f>
        <v/>
      </c>
      <c r="T443" s="9">
        <f>IF(A443="","",IF(S443="None","Suppressed",IF(AND(H443&lt;&gt;"",R443&lt;Scoring!$B$16),"Recently active",IF(F443="past-client","Past client",IF(F443="sphere","Sphere",IF(F443="lead","Dormant lead","Needs review"))))))</f>
        <v/>
      </c>
      <c r="U443" s="9">
        <f>IF(A443="","",IF(OR(T443="Suppressed",T443="Recently active"),0,IF(F443="past-client",Scoring!$B$3,IF(F443="sphere",Scoring!$B$4,IF(F443="lead",Scoring!$B$5,0)))+MAX(1,MIN(3,N(G443)))*Scoring!$B$6+IF(H443="",Scoring!$B$10,IF(R443&lt;24,Scoring!$B$7,IF(R443&lt;60,Scoring!$B$8,Scoring!$B$9)))+IF(M443="Y",Scoring!$B$11,0)+IF(N(N443)&gt;=7,Scoring!$B$12,IF(N(N443)&gt;=4,Scoring!$B$13,0))))</f>
        <v/>
      </c>
      <c r="V443" s="9">
        <f>IF(A443="","",IF(OR(T443="Suppressed",T443="Recently active"),"-",IF(U443&gt;=Scoring!$B$14,"A",IF(U443&gt;=Scoring!$B$15,"B","C"))))</f>
        <v/>
      </c>
      <c r="W443" s="9">
        <f>IF(OR(A443="",V443="-"),"",COUNTIFS($V$2:$V$1001,"&lt;&gt;-",$U$2:$U$1001,"&gt;"&amp;U443)+1)</f>
        <v/>
      </c>
    </row>
    <row r="444">
      <c r="H444" s="8" t="n"/>
      <c r="R444" s="9">
        <f>IF(A444="","",IF(H444="","never",DATEDIF(H444,Scoring!$B$2,"m")))</f>
        <v/>
      </c>
      <c r="S444" s="9">
        <f>IF(A444="","",IF(L444="Y","None",IF(AND(E444&lt;&gt;"",J444="Y"),"Text",IF(AND(D444&lt;&gt;"",I444&lt;&gt;"Y"),"Email",IF(AND(E444&lt;&gt;"",K444="N"),"Call","None")))))</f>
        <v/>
      </c>
      <c r="T444" s="9">
        <f>IF(A444="","",IF(S444="None","Suppressed",IF(AND(H444&lt;&gt;"",R444&lt;Scoring!$B$16),"Recently active",IF(F444="past-client","Past client",IF(F444="sphere","Sphere",IF(F444="lead","Dormant lead","Needs review"))))))</f>
        <v/>
      </c>
      <c r="U444" s="9">
        <f>IF(A444="","",IF(OR(T444="Suppressed",T444="Recently active"),0,IF(F444="past-client",Scoring!$B$3,IF(F444="sphere",Scoring!$B$4,IF(F444="lead",Scoring!$B$5,0)))+MAX(1,MIN(3,N(G444)))*Scoring!$B$6+IF(H444="",Scoring!$B$10,IF(R444&lt;24,Scoring!$B$7,IF(R444&lt;60,Scoring!$B$8,Scoring!$B$9)))+IF(M444="Y",Scoring!$B$11,0)+IF(N(N444)&gt;=7,Scoring!$B$12,IF(N(N444)&gt;=4,Scoring!$B$13,0))))</f>
        <v/>
      </c>
      <c r="V444" s="9">
        <f>IF(A444="","",IF(OR(T444="Suppressed",T444="Recently active"),"-",IF(U444&gt;=Scoring!$B$14,"A",IF(U444&gt;=Scoring!$B$15,"B","C"))))</f>
        <v/>
      </c>
      <c r="W444" s="9">
        <f>IF(OR(A444="",V444="-"),"",COUNTIFS($V$2:$V$1001,"&lt;&gt;-",$U$2:$U$1001,"&gt;"&amp;U444)+1)</f>
        <v/>
      </c>
    </row>
    <row r="445">
      <c r="H445" s="8" t="n"/>
      <c r="R445" s="9">
        <f>IF(A445="","",IF(H445="","never",DATEDIF(H445,Scoring!$B$2,"m")))</f>
        <v/>
      </c>
      <c r="S445" s="9">
        <f>IF(A445="","",IF(L445="Y","None",IF(AND(E445&lt;&gt;"",J445="Y"),"Text",IF(AND(D445&lt;&gt;"",I445&lt;&gt;"Y"),"Email",IF(AND(E445&lt;&gt;"",K445="N"),"Call","None")))))</f>
        <v/>
      </c>
      <c r="T445" s="9">
        <f>IF(A445="","",IF(S445="None","Suppressed",IF(AND(H445&lt;&gt;"",R445&lt;Scoring!$B$16),"Recently active",IF(F445="past-client","Past client",IF(F445="sphere","Sphere",IF(F445="lead","Dormant lead","Needs review"))))))</f>
        <v/>
      </c>
      <c r="U445" s="9">
        <f>IF(A445="","",IF(OR(T445="Suppressed",T445="Recently active"),0,IF(F445="past-client",Scoring!$B$3,IF(F445="sphere",Scoring!$B$4,IF(F445="lead",Scoring!$B$5,0)))+MAX(1,MIN(3,N(G445)))*Scoring!$B$6+IF(H445="",Scoring!$B$10,IF(R445&lt;24,Scoring!$B$7,IF(R445&lt;60,Scoring!$B$8,Scoring!$B$9)))+IF(M445="Y",Scoring!$B$11,0)+IF(N(N445)&gt;=7,Scoring!$B$12,IF(N(N445)&gt;=4,Scoring!$B$13,0))))</f>
        <v/>
      </c>
      <c r="V445" s="9">
        <f>IF(A445="","",IF(OR(T445="Suppressed",T445="Recently active"),"-",IF(U445&gt;=Scoring!$B$14,"A",IF(U445&gt;=Scoring!$B$15,"B","C"))))</f>
        <v/>
      </c>
      <c r="W445" s="9">
        <f>IF(OR(A445="",V445="-"),"",COUNTIFS($V$2:$V$1001,"&lt;&gt;-",$U$2:$U$1001,"&gt;"&amp;U445)+1)</f>
        <v/>
      </c>
    </row>
    <row r="446">
      <c r="H446" s="8" t="n"/>
      <c r="R446" s="9">
        <f>IF(A446="","",IF(H446="","never",DATEDIF(H446,Scoring!$B$2,"m")))</f>
        <v/>
      </c>
      <c r="S446" s="9">
        <f>IF(A446="","",IF(L446="Y","None",IF(AND(E446&lt;&gt;"",J446="Y"),"Text",IF(AND(D446&lt;&gt;"",I446&lt;&gt;"Y"),"Email",IF(AND(E446&lt;&gt;"",K446="N"),"Call","None")))))</f>
        <v/>
      </c>
      <c r="T446" s="9">
        <f>IF(A446="","",IF(S446="None","Suppressed",IF(AND(H446&lt;&gt;"",R446&lt;Scoring!$B$16),"Recently active",IF(F446="past-client","Past client",IF(F446="sphere","Sphere",IF(F446="lead","Dormant lead","Needs review"))))))</f>
        <v/>
      </c>
      <c r="U446" s="9">
        <f>IF(A446="","",IF(OR(T446="Suppressed",T446="Recently active"),0,IF(F446="past-client",Scoring!$B$3,IF(F446="sphere",Scoring!$B$4,IF(F446="lead",Scoring!$B$5,0)))+MAX(1,MIN(3,N(G446)))*Scoring!$B$6+IF(H446="",Scoring!$B$10,IF(R446&lt;24,Scoring!$B$7,IF(R446&lt;60,Scoring!$B$8,Scoring!$B$9)))+IF(M446="Y",Scoring!$B$11,0)+IF(N(N446)&gt;=7,Scoring!$B$12,IF(N(N446)&gt;=4,Scoring!$B$13,0))))</f>
        <v/>
      </c>
      <c r="V446" s="9">
        <f>IF(A446="","",IF(OR(T446="Suppressed",T446="Recently active"),"-",IF(U446&gt;=Scoring!$B$14,"A",IF(U446&gt;=Scoring!$B$15,"B","C"))))</f>
        <v/>
      </c>
      <c r="W446" s="9">
        <f>IF(OR(A446="",V446="-"),"",COUNTIFS($V$2:$V$1001,"&lt;&gt;-",$U$2:$U$1001,"&gt;"&amp;U446)+1)</f>
        <v/>
      </c>
    </row>
    <row r="447">
      <c r="H447" s="8" t="n"/>
      <c r="R447" s="9">
        <f>IF(A447="","",IF(H447="","never",DATEDIF(H447,Scoring!$B$2,"m")))</f>
        <v/>
      </c>
      <c r="S447" s="9">
        <f>IF(A447="","",IF(L447="Y","None",IF(AND(E447&lt;&gt;"",J447="Y"),"Text",IF(AND(D447&lt;&gt;"",I447&lt;&gt;"Y"),"Email",IF(AND(E447&lt;&gt;"",K447="N"),"Call","None")))))</f>
        <v/>
      </c>
      <c r="T447" s="9">
        <f>IF(A447="","",IF(S447="None","Suppressed",IF(AND(H447&lt;&gt;"",R447&lt;Scoring!$B$16),"Recently active",IF(F447="past-client","Past client",IF(F447="sphere","Sphere",IF(F447="lead","Dormant lead","Needs review"))))))</f>
        <v/>
      </c>
      <c r="U447" s="9">
        <f>IF(A447="","",IF(OR(T447="Suppressed",T447="Recently active"),0,IF(F447="past-client",Scoring!$B$3,IF(F447="sphere",Scoring!$B$4,IF(F447="lead",Scoring!$B$5,0)))+MAX(1,MIN(3,N(G447)))*Scoring!$B$6+IF(H447="",Scoring!$B$10,IF(R447&lt;24,Scoring!$B$7,IF(R447&lt;60,Scoring!$B$8,Scoring!$B$9)))+IF(M447="Y",Scoring!$B$11,0)+IF(N(N447)&gt;=7,Scoring!$B$12,IF(N(N447)&gt;=4,Scoring!$B$13,0))))</f>
        <v/>
      </c>
      <c r="V447" s="9">
        <f>IF(A447="","",IF(OR(T447="Suppressed",T447="Recently active"),"-",IF(U447&gt;=Scoring!$B$14,"A",IF(U447&gt;=Scoring!$B$15,"B","C"))))</f>
        <v/>
      </c>
      <c r="W447" s="9">
        <f>IF(OR(A447="",V447="-"),"",COUNTIFS($V$2:$V$1001,"&lt;&gt;-",$U$2:$U$1001,"&gt;"&amp;U447)+1)</f>
        <v/>
      </c>
    </row>
    <row r="448">
      <c r="H448" s="8" t="n"/>
      <c r="R448" s="9">
        <f>IF(A448="","",IF(H448="","never",DATEDIF(H448,Scoring!$B$2,"m")))</f>
        <v/>
      </c>
      <c r="S448" s="9">
        <f>IF(A448="","",IF(L448="Y","None",IF(AND(E448&lt;&gt;"",J448="Y"),"Text",IF(AND(D448&lt;&gt;"",I448&lt;&gt;"Y"),"Email",IF(AND(E448&lt;&gt;"",K448="N"),"Call","None")))))</f>
        <v/>
      </c>
      <c r="T448" s="9">
        <f>IF(A448="","",IF(S448="None","Suppressed",IF(AND(H448&lt;&gt;"",R448&lt;Scoring!$B$16),"Recently active",IF(F448="past-client","Past client",IF(F448="sphere","Sphere",IF(F448="lead","Dormant lead","Needs review"))))))</f>
        <v/>
      </c>
      <c r="U448" s="9">
        <f>IF(A448="","",IF(OR(T448="Suppressed",T448="Recently active"),0,IF(F448="past-client",Scoring!$B$3,IF(F448="sphere",Scoring!$B$4,IF(F448="lead",Scoring!$B$5,0)))+MAX(1,MIN(3,N(G448)))*Scoring!$B$6+IF(H448="",Scoring!$B$10,IF(R448&lt;24,Scoring!$B$7,IF(R448&lt;60,Scoring!$B$8,Scoring!$B$9)))+IF(M448="Y",Scoring!$B$11,0)+IF(N(N448)&gt;=7,Scoring!$B$12,IF(N(N448)&gt;=4,Scoring!$B$13,0))))</f>
        <v/>
      </c>
      <c r="V448" s="9">
        <f>IF(A448="","",IF(OR(T448="Suppressed",T448="Recently active"),"-",IF(U448&gt;=Scoring!$B$14,"A",IF(U448&gt;=Scoring!$B$15,"B","C"))))</f>
        <v/>
      </c>
      <c r="W448" s="9">
        <f>IF(OR(A448="",V448="-"),"",COUNTIFS($V$2:$V$1001,"&lt;&gt;-",$U$2:$U$1001,"&gt;"&amp;U448)+1)</f>
        <v/>
      </c>
    </row>
    <row r="449">
      <c r="H449" s="8" t="n"/>
      <c r="R449" s="9">
        <f>IF(A449="","",IF(H449="","never",DATEDIF(H449,Scoring!$B$2,"m")))</f>
        <v/>
      </c>
      <c r="S449" s="9">
        <f>IF(A449="","",IF(L449="Y","None",IF(AND(E449&lt;&gt;"",J449="Y"),"Text",IF(AND(D449&lt;&gt;"",I449&lt;&gt;"Y"),"Email",IF(AND(E449&lt;&gt;"",K449="N"),"Call","None")))))</f>
        <v/>
      </c>
      <c r="T449" s="9">
        <f>IF(A449="","",IF(S449="None","Suppressed",IF(AND(H449&lt;&gt;"",R449&lt;Scoring!$B$16),"Recently active",IF(F449="past-client","Past client",IF(F449="sphere","Sphere",IF(F449="lead","Dormant lead","Needs review"))))))</f>
        <v/>
      </c>
      <c r="U449" s="9">
        <f>IF(A449="","",IF(OR(T449="Suppressed",T449="Recently active"),0,IF(F449="past-client",Scoring!$B$3,IF(F449="sphere",Scoring!$B$4,IF(F449="lead",Scoring!$B$5,0)))+MAX(1,MIN(3,N(G449)))*Scoring!$B$6+IF(H449="",Scoring!$B$10,IF(R449&lt;24,Scoring!$B$7,IF(R449&lt;60,Scoring!$B$8,Scoring!$B$9)))+IF(M449="Y",Scoring!$B$11,0)+IF(N(N449)&gt;=7,Scoring!$B$12,IF(N(N449)&gt;=4,Scoring!$B$13,0))))</f>
        <v/>
      </c>
      <c r="V449" s="9">
        <f>IF(A449="","",IF(OR(T449="Suppressed",T449="Recently active"),"-",IF(U449&gt;=Scoring!$B$14,"A",IF(U449&gt;=Scoring!$B$15,"B","C"))))</f>
        <v/>
      </c>
      <c r="W449" s="9">
        <f>IF(OR(A449="",V449="-"),"",COUNTIFS($V$2:$V$1001,"&lt;&gt;-",$U$2:$U$1001,"&gt;"&amp;U449)+1)</f>
        <v/>
      </c>
    </row>
    <row r="450">
      <c r="H450" s="8" t="n"/>
      <c r="R450" s="9">
        <f>IF(A450="","",IF(H450="","never",DATEDIF(H450,Scoring!$B$2,"m")))</f>
        <v/>
      </c>
      <c r="S450" s="9">
        <f>IF(A450="","",IF(L450="Y","None",IF(AND(E450&lt;&gt;"",J450="Y"),"Text",IF(AND(D450&lt;&gt;"",I450&lt;&gt;"Y"),"Email",IF(AND(E450&lt;&gt;"",K450="N"),"Call","None")))))</f>
        <v/>
      </c>
      <c r="T450" s="9">
        <f>IF(A450="","",IF(S450="None","Suppressed",IF(AND(H450&lt;&gt;"",R450&lt;Scoring!$B$16),"Recently active",IF(F450="past-client","Past client",IF(F450="sphere","Sphere",IF(F450="lead","Dormant lead","Needs review"))))))</f>
        <v/>
      </c>
      <c r="U450" s="9">
        <f>IF(A450="","",IF(OR(T450="Suppressed",T450="Recently active"),0,IF(F450="past-client",Scoring!$B$3,IF(F450="sphere",Scoring!$B$4,IF(F450="lead",Scoring!$B$5,0)))+MAX(1,MIN(3,N(G450)))*Scoring!$B$6+IF(H450="",Scoring!$B$10,IF(R450&lt;24,Scoring!$B$7,IF(R450&lt;60,Scoring!$B$8,Scoring!$B$9)))+IF(M450="Y",Scoring!$B$11,0)+IF(N(N450)&gt;=7,Scoring!$B$12,IF(N(N450)&gt;=4,Scoring!$B$13,0))))</f>
        <v/>
      </c>
      <c r="V450" s="9">
        <f>IF(A450="","",IF(OR(T450="Suppressed",T450="Recently active"),"-",IF(U450&gt;=Scoring!$B$14,"A",IF(U450&gt;=Scoring!$B$15,"B","C"))))</f>
        <v/>
      </c>
      <c r="W450" s="9">
        <f>IF(OR(A450="",V450="-"),"",COUNTIFS($V$2:$V$1001,"&lt;&gt;-",$U$2:$U$1001,"&gt;"&amp;U450)+1)</f>
        <v/>
      </c>
    </row>
    <row r="451">
      <c r="H451" s="8" t="n"/>
      <c r="R451" s="9">
        <f>IF(A451="","",IF(H451="","never",DATEDIF(H451,Scoring!$B$2,"m")))</f>
        <v/>
      </c>
      <c r="S451" s="9">
        <f>IF(A451="","",IF(L451="Y","None",IF(AND(E451&lt;&gt;"",J451="Y"),"Text",IF(AND(D451&lt;&gt;"",I451&lt;&gt;"Y"),"Email",IF(AND(E451&lt;&gt;"",K451="N"),"Call","None")))))</f>
        <v/>
      </c>
      <c r="T451" s="9">
        <f>IF(A451="","",IF(S451="None","Suppressed",IF(AND(H451&lt;&gt;"",R451&lt;Scoring!$B$16),"Recently active",IF(F451="past-client","Past client",IF(F451="sphere","Sphere",IF(F451="lead","Dormant lead","Needs review"))))))</f>
        <v/>
      </c>
      <c r="U451" s="9">
        <f>IF(A451="","",IF(OR(T451="Suppressed",T451="Recently active"),0,IF(F451="past-client",Scoring!$B$3,IF(F451="sphere",Scoring!$B$4,IF(F451="lead",Scoring!$B$5,0)))+MAX(1,MIN(3,N(G451)))*Scoring!$B$6+IF(H451="",Scoring!$B$10,IF(R451&lt;24,Scoring!$B$7,IF(R451&lt;60,Scoring!$B$8,Scoring!$B$9)))+IF(M451="Y",Scoring!$B$11,0)+IF(N(N451)&gt;=7,Scoring!$B$12,IF(N(N451)&gt;=4,Scoring!$B$13,0))))</f>
        <v/>
      </c>
      <c r="V451" s="9">
        <f>IF(A451="","",IF(OR(T451="Suppressed",T451="Recently active"),"-",IF(U451&gt;=Scoring!$B$14,"A",IF(U451&gt;=Scoring!$B$15,"B","C"))))</f>
        <v/>
      </c>
      <c r="W451" s="9">
        <f>IF(OR(A451="",V451="-"),"",COUNTIFS($V$2:$V$1001,"&lt;&gt;-",$U$2:$U$1001,"&gt;"&amp;U451)+1)</f>
        <v/>
      </c>
    </row>
    <row r="452">
      <c r="H452" s="8" t="n"/>
      <c r="R452" s="9">
        <f>IF(A452="","",IF(H452="","never",DATEDIF(H452,Scoring!$B$2,"m")))</f>
        <v/>
      </c>
      <c r="S452" s="9">
        <f>IF(A452="","",IF(L452="Y","None",IF(AND(E452&lt;&gt;"",J452="Y"),"Text",IF(AND(D452&lt;&gt;"",I452&lt;&gt;"Y"),"Email",IF(AND(E452&lt;&gt;"",K452="N"),"Call","None")))))</f>
        <v/>
      </c>
      <c r="T452" s="9">
        <f>IF(A452="","",IF(S452="None","Suppressed",IF(AND(H452&lt;&gt;"",R452&lt;Scoring!$B$16),"Recently active",IF(F452="past-client","Past client",IF(F452="sphere","Sphere",IF(F452="lead","Dormant lead","Needs review"))))))</f>
        <v/>
      </c>
      <c r="U452" s="9">
        <f>IF(A452="","",IF(OR(T452="Suppressed",T452="Recently active"),0,IF(F452="past-client",Scoring!$B$3,IF(F452="sphere",Scoring!$B$4,IF(F452="lead",Scoring!$B$5,0)))+MAX(1,MIN(3,N(G452)))*Scoring!$B$6+IF(H452="",Scoring!$B$10,IF(R452&lt;24,Scoring!$B$7,IF(R452&lt;60,Scoring!$B$8,Scoring!$B$9)))+IF(M452="Y",Scoring!$B$11,0)+IF(N(N452)&gt;=7,Scoring!$B$12,IF(N(N452)&gt;=4,Scoring!$B$13,0))))</f>
        <v/>
      </c>
      <c r="V452" s="9">
        <f>IF(A452="","",IF(OR(T452="Suppressed",T452="Recently active"),"-",IF(U452&gt;=Scoring!$B$14,"A",IF(U452&gt;=Scoring!$B$15,"B","C"))))</f>
        <v/>
      </c>
      <c r="W452" s="9">
        <f>IF(OR(A452="",V452="-"),"",COUNTIFS($V$2:$V$1001,"&lt;&gt;-",$U$2:$U$1001,"&gt;"&amp;U452)+1)</f>
        <v/>
      </c>
    </row>
    <row r="453">
      <c r="H453" s="8" t="n"/>
      <c r="R453" s="9">
        <f>IF(A453="","",IF(H453="","never",DATEDIF(H453,Scoring!$B$2,"m")))</f>
        <v/>
      </c>
      <c r="S453" s="9">
        <f>IF(A453="","",IF(L453="Y","None",IF(AND(E453&lt;&gt;"",J453="Y"),"Text",IF(AND(D453&lt;&gt;"",I453&lt;&gt;"Y"),"Email",IF(AND(E453&lt;&gt;"",K453="N"),"Call","None")))))</f>
        <v/>
      </c>
      <c r="T453" s="9">
        <f>IF(A453="","",IF(S453="None","Suppressed",IF(AND(H453&lt;&gt;"",R453&lt;Scoring!$B$16),"Recently active",IF(F453="past-client","Past client",IF(F453="sphere","Sphere",IF(F453="lead","Dormant lead","Needs review"))))))</f>
        <v/>
      </c>
      <c r="U453" s="9">
        <f>IF(A453="","",IF(OR(T453="Suppressed",T453="Recently active"),0,IF(F453="past-client",Scoring!$B$3,IF(F453="sphere",Scoring!$B$4,IF(F453="lead",Scoring!$B$5,0)))+MAX(1,MIN(3,N(G453)))*Scoring!$B$6+IF(H453="",Scoring!$B$10,IF(R453&lt;24,Scoring!$B$7,IF(R453&lt;60,Scoring!$B$8,Scoring!$B$9)))+IF(M453="Y",Scoring!$B$11,0)+IF(N(N453)&gt;=7,Scoring!$B$12,IF(N(N453)&gt;=4,Scoring!$B$13,0))))</f>
        <v/>
      </c>
      <c r="V453" s="9">
        <f>IF(A453="","",IF(OR(T453="Suppressed",T453="Recently active"),"-",IF(U453&gt;=Scoring!$B$14,"A",IF(U453&gt;=Scoring!$B$15,"B","C"))))</f>
        <v/>
      </c>
      <c r="W453" s="9">
        <f>IF(OR(A453="",V453="-"),"",COUNTIFS($V$2:$V$1001,"&lt;&gt;-",$U$2:$U$1001,"&gt;"&amp;U453)+1)</f>
        <v/>
      </c>
    </row>
    <row r="454">
      <c r="H454" s="8" t="n"/>
      <c r="R454" s="9">
        <f>IF(A454="","",IF(H454="","never",DATEDIF(H454,Scoring!$B$2,"m")))</f>
        <v/>
      </c>
      <c r="S454" s="9">
        <f>IF(A454="","",IF(L454="Y","None",IF(AND(E454&lt;&gt;"",J454="Y"),"Text",IF(AND(D454&lt;&gt;"",I454&lt;&gt;"Y"),"Email",IF(AND(E454&lt;&gt;"",K454="N"),"Call","None")))))</f>
        <v/>
      </c>
      <c r="T454" s="9">
        <f>IF(A454="","",IF(S454="None","Suppressed",IF(AND(H454&lt;&gt;"",R454&lt;Scoring!$B$16),"Recently active",IF(F454="past-client","Past client",IF(F454="sphere","Sphere",IF(F454="lead","Dormant lead","Needs review"))))))</f>
        <v/>
      </c>
      <c r="U454" s="9">
        <f>IF(A454="","",IF(OR(T454="Suppressed",T454="Recently active"),0,IF(F454="past-client",Scoring!$B$3,IF(F454="sphere",Scoring!$B$4,IF(F454="lead",Scoring!$B$5,0)))+MAX(1,MIN(3,N(G454)))*Scoring!$B$6+IF(H454="",Scoring!$B$10,IF(R454&lt;24,Scoring!$B$7,IF(R454&lt;60,Scoring!$B$8,Scoring!$B$9)))+IF(M454="Y",Scoring!$B$11,0)+IF(N(N454)&gt;=7,Scoring!$B$12,IF(N(N454)&gt;=4,Scoring!$B$13,0))))</f>
        <v/>
      </c>
      <c r="V454" s="9">
        <f>IF(A454="","",IF(OR(T454="Suppressed",T454="Recently active"),"-",IF(U454&gt;=Scoring!$B$14,"A",IF(U454&gt;=Scoring!$B$15,"B","C"))))</f>
        <v/>
      </c>
      <c r="W454" s="9">
        <f>IF(OR(A454="",V454="-"),"",COUNTIFS($V$2:$V$1001,"&lt;&gt;-",$U$2:$U$1001,"&gt;"&amp;U454)+1)</f>
        <v/>
      </c>
    </row>
    <row r="455">
      <c r="H455" s="8" t="n"/>
      <c r="R455" s="9">
        <f>IF(A455="","",IF(H455="","never",DATEDIF(H455,Scoring!$B$2,"m")))</f>
        <v/>
      </c>
      <c r="S455" s="9">
        <f>IF(A455="","",IF(L455="Y","None",IF(AND(E455&lt;&gt;"",J455="Y"),"Text",IF(AND(D455&lt;&gt;"",I455&lt;&gt;"Y"),"Email",IF(AND(E455&lt;&gt;"",K455="N"),"Call","None")))))</f>
        <v/>
      </c>
      <c r="T455" s="9">
        <f>IF(A455="","",IF(S455="None","Suppressed",IF(AND(H455&lt;&gt;"",R455&lt;Scoring!$B$16),"Recently active",IF(F455="past-client","Past client",IF(F455="sphere","Sphere",IF(F455="lead","Dormant lead","Needs review"))))))</f>
        <v/>
      </c>
      <c r="U455" s="9">
        <f>IF(A455="","",IF(OR(T455="Suppressed",T455="Recently active"),0,IF(F455="past-client",Scoring!$B$3,IF(F455="sphere",Scoring!$B$4,IF(F455="lead",Scoring!$B$5,0)))+MAX(1,MIN(3,N(G455)))*Scoring!$B$6+IF(H455="",Scoring!$B$10,IF(R455&lt;24,Scoring!$B$7,IF(R455&lt;60,Scoring!$B$8,Scoring!$B$9)))+IF(M455="Y",Scoring!$B$11,0)+IF(N(N455)&gt;=7,Scoring!$B$12,IF(N(N455)&gt;=4,Scoring!$B$13,0))))</f>
        <v/>
      </c>
      <c r="V455" s="9">
        <f>IF(A455="","",IF(OR(T455="Suppressed",T455="Recently active"),"-",IF(U455&gt;=Scoring!$B$14,"A",IF(U455&gt;=Scoring!$B$15,"B","C"))))</f>
        <v/>
      </c>
      <c r="W455" s="9">
        <f>IF(OR(A455="",V455="-"),"",COUNTIFS($V$2:$V$1001,"&lt;&gt;-",$U$2:$U$1001,"&gt;"&amp;U455)+1)</f>
        <v/>
      </c>
    </row>
    <row r="456">
      <c r="H456" s="8" t="n"/>
      <c r="R456" s="9">
        <f>IF(A456="","",IF(H456="","never",DATEDIF(H456,Scoring!$B$2,"m")))</f>
        <v/>
      </c>
      <c r="S456" s="9">
        <f>IF(A456="","",IF(L456="Y","None",IF(AND(E456&lt;&gt;"",J456="Y"),"Text",IF(AND(D456&lt;&gt;"",I456&lt;&gt;"Y"),"Email",IF(AND(E456&lt;&gt;"",K456="N"),"Call","None")))))</f>
        <v/>
      </c>
      <c r="T456" s="9">
        <f>IF(A456="","",IF(S456="None","Suppressed",IF(AND(H456&lt;&gt;"",R456&lt;Scoring!$B$16),"Recently active",IF(F456="past-client","Past client",IF(F456="sphere","Sphere",IF(F456="lead","Dormant lead","Needs review"))))))</f>
        <v/>
      </c>
      <c r="U456" s="9">
        <f>IF(A456="","",IF(OR(T456="Suppressed",T456="Recently active"),0,IF(F456="past-client",Scoring!$B$3,IF(F456="sphere",Scoring!$B$4,IF(F456="lead",Scoring!$B$5,0)))+MAX(1,MIN(3,N(G456)))*Scoring!$B$6+IF(H456="",Scoring!$B$10,IF(R456&lt;24,Scoring!$B$7,IF(R456&lt;60,Scoring!$B$8,Scoring!$B$9)))+IF(M456="Y",Scoring!$B$11,0)+IF(N(N456)&gt;=7,Scoring!$B$12,IF(N(N456)&gt;=4,Scoring!$B$13,0))))</f>
        <v/>
      </c>
      <c r="V456" s="9">
        <f>IF(A456="","",IF(OR(T456="Suppressed",T456="Recently active"),"-",IF(U456&gt;=Scoring!$B$14,"A",IF(U456&gt;=Scoring!$B$15,"B","C"))))</f>
        <v/>
      </c>
      <c r="W456" s="9">
        <f>IF(OR(A456="",V456="-"),"",COUNTIFS($V$2:$V$1001,"&lt;&gt;-",$U$2:$U$1001,"&gt;"&amp;U456)+1)</f>
        <v/>
      </c>
    </row>
    <row r="457">
      <c r="H457" s="8" t="n"/>
      <c r="R457" s="9">
        <f>IF(A457="","",IF(H457="","never",DATEDIF(H457,Scoring!$B$2,"m")))</f>
        <v/>
      </c>
      <c r="S457" s="9">
        <f>IF(A457="","",IF(L457="Y","None",IF(AND(E457&lt;&gt;"",J457="Y"),"Text",IF(AND(D457&lt;&gt;"",I457&lt;&gt;"Y"),"Email",IF(AND(E457&lt;&gt;"",K457="N"),"Call","None")))))</f>
        <v/>
      </c>
      <c r="T457" s="9">
        <f>IF(A457="","",IF(S457="None","Suppressed",IF(AND(H457&lt;&gt;"",R457&lt;Scoring!$B$16),"Recently active",IF(F457="past-client","Past client",IF(F457="sphere","Sphere",IF(F457="lead","Dormant lead","Needs review"))))))</f>
        <v/>
      </c>
      <c r="U457" s="9">
        <f>IF(A457="","",IF(OR(T457="Suppressed",T457="Recently active"),0,IF(F457="past-client",Scoring!$B$3,IF(F457="sphere",Scoring!$B$4,IF(F457="lead",Scoring!$B$5,0)))+MAX(1,MIN(3,N(G457)))*Scoring!$B$6+IF(H457="",Scoring!$B$10,IF(R457&lt;24,Scoring!$B$7,IF(R457&lt;60,Scoring!$B$8,Scoring!$B$9)))+IF(M457="Y",Scoring!$B$11,0)+IF(N(N457)&gt;=7,Scoring!$B$12,IF(N(N457)&gt;=4,Scoring!$B$13,0))))</f>
        <v/>
      </c>
      <c r="V457" s="9">
        <f>IF(A457="","",IF(OR(T457="Suppressed",T457="Recently active"),"-",IF(U457&gt;=Scoring!$B$14,"A",IF(U457&gt;=Scoring!$B$15,"B","C"))))</f>
        <v/>
      </c>
      <c r="W457" s="9">
        <f>IF(OR(A457="",V457="-"),"",COUNTIFS($V$2:$V$1001,"&lt;&gt;-",$U$2:$U$1001,"&gt;"&amp;U457)+1)</f>
        <v/>
      </c>
    </row>
    <row r="458">
      <c r="H458" s="8" t="n"/>
      <c r="R458" s="9">
        <f>IF(A458="","",IF(H458="","never",DATEDIF(H458,Scoring!$B$2,"m")))</f>
        <v/>
      </c>
      <c r="S458" s="9">
        <f>IF(A458="","",IF(L458="Y","None",IF(AND(E458&lt;&gt;"",J458="Y"),"Text",IF(AND(D458&lt;&gt;"",I458&lt;&gt;"Y"),"Email",IF(AND(E458&lt;&gt;"",K458="N"),"Call","None")))))</f>
        <v/>
      </c>
      <c r="T458" s="9">
        <f>IF(A458="","",IF(S458="None","Suppressed",IF(AND(H458&lt;&gt;"",R458&lt;Scoring!$B$16),"Recently active",IF(F458="past-client","Past client",IF(F458="sphere","Sphere",IF(F458="lead","Dormant lead","Needs review"))))))</f>
        <v/>
      </c>
      <c r="U458" s="9">
        <f>IF(A458="","",IF(OR(T458="Suppressed",T458="Recently active"),0,IF(F458="past-client",Scoring!$B$3,IF(F458="sphere",Scoring!$B$4,IF(F458="lead",Scoring!$B$5,0)))+MAX(1,MIN(3,N(G458)))*Scoring!$B$6+IF(H458="",Scoring!$B$10,IF(R458&lt;24,Scoring!$B$7,IF(R458&lt;60,Scoring!$B$8,Scoring!$B$9)))+IF(M458="Y",Scoring!$B$11,0)+IF(N(N458)&gt;=7,Scoring!$B$12,IF(N(N458)&gt;=4,Scoring!$B$13,0))))</f>
        <v/>
      </c>
      <c r="V458" s="9">
        <f>IF(A458="","",IF(OR(T458="Suppressed",T458="Recently active"),"-",IF(U458&gt;=Scoring!$B$14,"A",IF(U458&gt;=Scoring!$B$15,"B","C"))))</f>
        <v/>
      </c>
      <c r="W458" s="9">
        <f>IF(OR(A458="",V458="-"),"",COUNTIFS($V$2:$V$1001,"&lt;&gt;-",$U$2:$U$1001,"&gt;"&amp;U458)+1)</f>
        <v/>
      </c>
    </row>
    <row r="459">
      <c r="H459" s="8" t="n"/>
      <c r="R459" s="9">
        <f>IF(A459="","",IF(H459="","never",DATEDIF(H459,Scoring!$B$2,"m")))</f>
        <v/>
      </c>
      <c r="S459" s="9">
        <f>IF(A459="","",IF(L459="Y","None",IF(AND(E459&lt;&gt;"",J459="Y"),"Text",IF(AND(D459&lt;&gt;"",I459&lt;&gt;"Y"),"Email",IF(AND(E459&lt;&gt;"",K459="N"),"Call","None")))))</f>
        <v/>
      </c>
      <c r="T459" s="9">
        <f>IF(A459="","",IF(S459="None","Suppressed",IF(AND(H459&lt;&gt;"",R459&lt;Scoring!$B$16),"Recently active",IF(F459="past-client","Past client",IF(F459="sphere","Sphere",IF(F459="lead","Dormant lead","Needs review"))))))</f>
        <v/>
      </c>
      <c r="U459" s="9">
        <f>IF(A459="","",IF(OR(T459="Suppressed",T459="Recently active"),0,IF(F459="past-client",Scoring!$B$3,IF(F459="sphere",Scoring!$B$4,IF(F459="lead",Scoring!$B$5,0)))+MAX(1,MIN(3,N(G459)))*Scoring!$B$6+IF(H459="",Scoring!$B$10,IF(R459&lt;24,Scoring!$B$7,IF(R459&lt;60,Scoring!$B$8,Scoring!$B$9)))+IF(M459="Y",Scoring!$B$11,0)+IF(N(N459)&gt;=7,Scoring!$B$12,IF(N(N459)&gt;=4,Scoring!$B$13,0))))</f>
        <v/>
      </c>
      <c r="V459" s="9">
        <f>IF(A459="","",IF(OR(T459="Suppressed",T459="Recently active"),"-",IF(U459&gt;=Scoring!$B$14,"A",IF(U459&gt;=Scoring!$B$15,"B","C"))))</f>
        <v/>
      </c>
      <c r="W459" s="9">
        <f>IF(OR(A459="",V459="-"),"",COUNTIFS($V$2:$V$1001,"&lt;&gt;-",$U$2:$U$1001,"&gt;"&amp;U459)+1)</f>
        <v/>
      </c>
    </row>
    <row r="460">
      <c r="H460" s="8" t="n"/>
      <c r="R460" s="9">
        <f>IF(A460="","",IF(H460="","never",DATEDIF(H460,Scoring!$B$2,"m")))</f>
        <v/>
      </c>
      <c r="S460" s="9">
        <f>IF(A460="","",IF(L460="Y","None",IF(AND(E460&lt;&gt;"",J460="Y"),"Text",IF(AND(D460&lt;&gt;"",I460&lt;&gt;"Y"),"Email",IF(AND(E460&lt;&gt;"",K460="N"),"Call","None")))))</f>
        <v/>
      </c>
      <c r="T460" s="9">
        <f>IF(A460="","",IF(S460="None","Suppressed",IF(AND(H460&lt;&gt;"",R460&lt;Scoring!$B$16),"Recently active",IF(F460="past-client","Past client",IF(F460="sphere","Sphere",IF(F460="lead","Dormant lead","Needs review"))))))</f>
        <v/>
      </c>
      <c r="U460" s="9">
        <f>IF(A460="","",IF(OR(T460="Suppressed",T460="Recently active"),0,IF(F460="past-client",Scoring!$B$3,IF(F460="sphere",Scoring!$B$4,IF(F460="lead",Scoring!$B$5,0)))+MAX(1,MIN(3,N(G460)))*Scoring!$B$6+IF(H460="",Scoring!$B$10,IF(R460&lt;24,Scoring!$B$7,IF(R460&lt;60,Scoring!$B$8,Scoring!$B$9)))+IF(M460="Y",Scoring!$B$11,0)+IF(N(N460)&gt;=7,Scoring!$B$12,IF(N(N460)&gt;=4,Scoring!$B$13,0))))</f>
        <v/>
      </c>
      <c r="V460" s="9">
        <f>IF(A460="","",IF(OR(T460="Suppressed",T460="Recently active"),"-",IF(U460&gt;=Scoring!$B$14,"A",IF(U460&gt;=Scoring!$B$15,"B","C"))))</f>
        <v/>
      </c>
      <c r="W460" s="9">
        <f>IF(OR(A460="",V460="-"),"",COUNTIFS($V$2:$V$1001,"&lt;&gt;-",$U$2:$U$1001,"&gt;"&amp;U460)+1)</f>
        <v/>
      </c>
    </row>
    <row r="461">
      <c r="H461" s="8" t="n"/>
      <c r="R461" s="9">
        <f>IF(A461="","",IF(H461="","never",DATEDIF(H461,Scoring!$B$2,"m")))</f>
        <v/>
      </c>
      <c r="S461" s="9">
        <f>IF(A461="","",IF(L461="Y","None",IF(AND(E461&lt;&gt;"",J461="Y"),"Text",IF(AND(D461&lt;&gt;"",I461&lt;&gt;"Y"),"Email",IF(AND(E461&lt;&gt;"",K461="N"),"Call","None")))))</f>
        <v/>
      </c>
      <c r="T461" s="9">
        <f>IF(A461="","",IF(S461="None","Suppressed",IF(AND(H461&lt;&gt;"",R461&lt;Scoring!$B$16),"Recently active",IF(F461="past-client","Past client",IF(F461="sphere","Sphere",IF(F461="lead","Dormant lead","Needs review"))))))</f>
        <v/>
      </c>
      <c r="U461" s="9">
        <f>IF(A461="","",IF(OR(T461="Suppressed",T461="Recently active"),0,IF(F461="past-client",Scoring!$B$3,IF(F461="sphere",Scoring!$B$4,IF(F461="lead",Scoring!$B$5,0)))+MAX(1,MIN(3,N(G461)))*Scoring!$B$6+IF(H461="",Scoring!$B$10,IF(R461&lt;24,Scoring!$B$7,IF(R461&lt;60,Scoring!$B$8,Scoring!$B$9)))+IF(M461="Y",Scoring!$B$11,0)+IF(N(N461)&gt;=7,Scoring!$B$12,IF(N(N461)&gt;=4,Scoring!$B$13,0))))</f>
        <v/>
      </c>
      <c r="V461" s="9">
        <f>IF(A461="","",IF(OR(T461="Suppressed",T461="Recently active"),"-",IF(U461&gt;=Scoring!$B$14,"A",IF(U461&gt;=Scoring!$B$15,"B","C"))))</f>
        <v/>
      </c>
      <c r="W461" s="9">
        <f>IF(OR(A461="",V461="-"),"",COUNTIFS($V$2:$V$1001,"&lt;&gt;-",$U$2:$U$1001,"&gt;"&amp;U461)+1)</f>
        <v/>
      </c>
    </row>
    <row r="462">
      <c r="H462" s="8" t="n"/>
      <c r="R462" s="9">
        <f>IF(A462="","",IF(H462="","never",DATEDIF(H462,Scoring!$B$2,"m")))</f>
        <v/>
      </c>
      <c r="S462" s="9">
        <f>IF(A462="","",IF(L462="Y","None",IF(AND(E462&lt;&gt;"",J462="Y"),"Text",IF(AND(D462&lt;&gt;"",I462&lt;&gt;"Y"),"Email",IF(AND(E462&lt;&gt;"",K462="N"),"Call","None")))))</f>
        <v/>
      </c>
      <c r="T462" s="9">
        <f>IF(A462="","",IF(S462="None","Suppressed",IF(AND(H462&lt;&gt;"",R462&lt;Scoring!$B$16),"Recently active",IF(F462="past-client","Past client",IF(F462="sphere","Sphere",IF(F462="lead","Dormant lead","Needs review"))))))</f>
        <v/>
      </c>
      <c r="U462" s="9">
        <f>IF(A462="","",IF(OR(T462="Suppressed",T462="Recently active"),0,IF(F462="past-client",Scoring!$B$3,IF(F462="sphere",Scoring!$B$4,IF(F462="lead",Scoring!$B$5,0)))+MAX(1,MIN(3,N(G462)))*Scoring!$B$6+IF(H462="",Scoring!$B$10,IF(R462&lt;24,Scoring!$B$7,IF(R462&lt;60,Scoring!$B$8,Scoring!$B$9)))+IF(M462="Y",Scoring!$B$11,0)+IF(N(N462)&gt;=7,Scoring!$B$12,IF(N(N462)&gt;=4,Scoring!$B$13,0))))</f>
        <v/>
      </c>
      <c r="V462" s="9">
        <f>IF(A462="","",IF(OR(T462="Suppressed",T462="Recently active"),"-",IF(U462&gt;=Scoring!$B$14,"A",IF(U462&gt;=Scoring!$B$15,"B","C"))))</f>
        <v/>
      </c>
      <c r="W462" s="9">
        <f>IF(OR(A462="",V462="-"),"",COUNTIFS($V$2:$V$1001,"&lt;&gt;-",$U$2:$U$1001,"&gt;"&amp;U462)+1)</f>
        <v/>
      </c>
    </row>
    <row r="463">
      <c r="H463" s="8" t="n"/>
      <c r="R463" s="9">
        <f>IF(A463="","",IF(H463="","never",DATEDIF(H463,Scoring!$B$2,"m")))</f>
        <v/>
      </c>
      <c r="S463" s="9">
        <f>IF(A463="","",IF(L463="Y","None",IF(AND(E463&lt;&gt;"",J463="Y"),"Text",IF(AND(D463&lt;&gt;"",I463&lt;&gt;"Y"),"Email",IF(AND(E463&lt;&gt;"",K463="N"),"Call","None")))))</f>
        <v/>
      </c>
      <c r="T463" s="9">
        <f>IF(A463="","",IF(S463="None","Suppressed",IF(AND(H463&lt;&gt;"",R463&lt;Scoring!$B$16),"Recently active",IF(F463="past-client","Past client",IF(F463="sphere","Sphere",IF(F463="lead","Dormant lead","Needs review"))))))</f>
        <v/>
      </c>
      <c r="U463" s="9">
        <f>IF(A463="","",IF(OR(T463="Suppressed",T463="Recently active"),0,IF(F463="past-client",Scoring!$B$3,IF(F463="sphere",Scoring!$B$4,IF(F463="lead",Scoring!$B$5,0)))+MAX(1,MIN(3,N(G463)))*Scoring!$B$6+IF(H463="",Scoring!$B$10,IF(R463&lt;24,Scoring!$B$7,IF(R463&lt;60,Scoring!$B$8,Scoring!$B$9)))+IF(M463="Y",Scoring!$B$11,0)+IF(N(N463)&gt;=7,Scoring!$B$12,IF(N(N463)&gt;=4,Scoring!$B$13,0))))</f>
        <v/>
      </c>
      <c r="V463" s="9">
        <f>IF(A463="","",IF(OR(T463="Suppressed",T463="Recently active"),"-",IF(U463&gt;=Scoring!$B$14,"A",IF(U463&gt;=Scoring!$B$15,"B","C"))))</f>
        <v/>
      </c>
      <c r="W463" s="9">
        <f>IF(OR(A463="",V463="-"),"",COUNTIFS($V$2:$V$1001,"&lt;&gt;-",$U$2:$U$1001,"&gt;"&amp;U463)+1)</f>
        <v/>
      </c>
    </row>
    <row r="464">
      <c r="H464" s="8" t="n"/>
      <c r="R464" s="9">
        <f>IF(A464="","",IF(H464="","never",DATEDIF(H464,Scoring!$B$2,"m")))</f>
        <v/>
      </c>
      <c r="S464" s="9">
        <f>IF(A464="","",IF(L464="Y","None",IF(AND(E464&lt;&gt;"",J464="Y"),"Text",IF(AND(D464&lt;&gt;"",I464&lt;&gt;"Y"),"Email",IF(AND(E464&lt;&gt;"",K464="N"),"Call","None")))))</f>
        <v/>
      </c>
      <c r="T464" s="9">
        <f>IF(A464="","",IF(S464="None","Suppressed",IF(AND(H464&lt;&gt;"",R464&lt;Scoring!$B$16),"Recently active",IF(F464="past-client","Past client",IF(F464="sphere","Sphere",IF(F464="lead","Dormant lead","Needs review"))))))</f>
        <v/>
      </c>
      <c r="U464" s="9">
        <f>IF(A464="","",IF(OR(T464="Suppressed",T464="Recently active"),0,IF(F464="past-client",Scoring!$B$3,IF(F464="sphere",Scoring!$B$4,IF(F464="lead",Scoring!$B$5,0)))+MAX(1,MIN(3,N(G464)))*Scoring!$B$6+IF(H464="",Scoring!$B$10,IF(R464&lt;24,Scoring!$B$7,IF(R464&lt;60,Scoring!$B$8,Scoring!$B$9)))+IF(M464="Y",Scoring!$B$11,0)+IF(N(N464)&gt;=7,Scoring!$B$12,IF(N(N464)&gt;=4,Scoring!$B$13,0))))</f>
        <v/>
      </c>
      <c r="V464" s="9">
        <f>IF(A464="","",IF(OR(T464="Suppressed",T464="Recently active"),"-",IF(U464&gt;=Scoring!$B$14,"A",IF(U464&gt;=Scoring!$B$15,"B","C"))))</f>
        <v/>
      </c>
      <c r="W464" s="9">
        <f>IF(OR(A464="",V464="-"),"",COUNTIFS($V$2:$V$1001,"&lt;&gt;-",$U$2:$U$1001,"&gt;"&amp;U464)+1)</f>
        <v/>
      </c>
    </row>
    <row r="465">
      <c r="H465" s="8" t="n"/>
      <c r="R465" s="9">
        <f>IF(A465="","",IF(H465="","never",DATEDIF(H465,Scoring!$B$2,"m")))</f>
        <v/>
      </c>
      <c r="S465" s="9">
        <f>IF(A465="","",IF(L465="Y","None",IF(AND(E465&lt;&gt;"",J465="Y"),"Text",IF(AND(D465&lt;&gt;"",I465&lt;&gt;"Y"),"Email",IF(AND(E465&lt;&gt;"",K465="N"),"Call","None")))))</f>
        <v/>
      </c>
      <c r="T465" s="9">
        <f>IF(A465="","",IF(S465="None","Suppressed",IF(AND(H465&lt;&gt;"",R465&lt;Scoring!$B$16),"Recently active",IF(F465="past-client","Past client",IF(F465="sphere","Sphere",IF(F465="lead","Dormant lead","Needs review"))))))</f>
        <v/>
      </c>
      <c r="U465" s="9">
        <f>IF(A465="","",IF(OR(T465="Suppressed",T465="Recently active"),0,IF(F465="past-client",Scoring!$B$3,IF(F465="sphere",Scoring!$B$4,IF(F465="lead",Scoring!$B$5,0)))+MAX(1,MIN(3,N(G465)))*Scoring!$B$6+IF(H465="",Scoring!$B$10,IF(R465&lt;24,Scoring!$B$7,IF(R465&lt;60,Scoring!$B$8,Scoring!$B$9)))+IF(M465="Y",Scoring!$B$11,0)+IF(N(N465)&gt;=7,Scoring!$B$12,IF(N(N465)&gt;=4,Scoring!$B$13,0))))</f>
        <v/>
      </c>
      <c r="V465" s="9">
        <f>IF(A465="","",IF(OR(T465="Suppressed",T465="Recently active"),"-",IF(U465&gt;=Scoring!$B$14,"A",IF(U465&gt;=Scoring!$B$15,"B","C"))))</f>
        <v/>
      </c>
      <c r="W465" s="9">
        <f>IF(OR(A465="",V465="-"),"",COUNTIFS($V$2:$V$1001,"&lt;&gt;-",$U$2:$U$1001,"&gt;"&amp;U465)+1)</f>
        <v/>
      </c>
    </row>
    <row r="466">
      <c r="H466" s="8" t="n"/>
      <c r="R466" s="9">
        <f>IF(A466="","",IF(H466="","never",DATEDIF(H466,Scoring!$B$2,"m")))</f>
        <v/>
      </c>
      <c r="S466" s="9">
        <f>IF(A466="","",IF(L466="Y","None",IF(AND(E466&lt;&gt;"",J466="Y"),"Text",IF(AND(D466&lt;&gt;"",I466&lt;&gt;"Y"),"Email",IF(AND(E466&lt;&gt;"",K466="N"),"Call","None")))))</f>
        <v/>
      </c>
      <c r="T466" s="9">
        <f>IF(A466="","",IF(S466="None","Suppressed",IF(AND(H466&lt;&gt;"",R466&lt;Scoring!$B$16),"Recently active",IF(F466="past-client","Past client",IF(F466="sphere","Sphere",IF(F466="lead","Dormant lead","Needs review"))))))</f>
        <v/>
      </c>
      <c r="U466" s="9">
        <f>IF(A466="","",IF(OR(T466="Suppressed",T466="Recently active"),0,IF(F466="past-client",Scoring!$B$3,IF(F466="sphere",Scoring!$B$4,IF(F466="lead",Scoring!$B$5,0)))+MAX(1,MIN(3,N(G466)))*Scoring!$B$6+IF(H466="",Scoring!$B$10,IF(R466&lt;24,Scoring!$B$7,IF(R466&lt;60,Scoring!$B$8,Scoring!$B$9)))+IF(M466="Y",Scoring!$B$11,0)+IF(N(N466)&gt;=7,Scoring!$B$12,IF(N(N466)&gt;=4,Scoring!$B$13,0))))</f>
        <v/>
      </c>
      <c r="V466" s="9">
        <f>IF(A466="","",IF(OR(T466="Suppressed",T466="Recently active"),"-",IF(U466&gt;=Scoring!$B$14,"A",IF(U466&gt;=Scoring!$B$15,"B","C"))))</f>
        <v/>
      </c>
      <c r="W466" s="9">
        <f>IF(OR(A466="",V466="-"),"",COUNTIFS($V$2:$V$1001,"&lt;&gt;-",$U$2:$U$1001,"&gt;"&amp;U466)+1)</f>
        <v/>
      </c>
    </row>
    <row r="467">
      <c r="H467" s="8" t="n"/>
      <c r="R467" s="9">
        <f>IF(A467="","",IF(H467="","never",DATEDIF(H467,Scoring!$B$2,"m")))</f>
        <v/>
      </c>
      <c r="S467" s="9">
        <f>IF(A467="","",IF(L467="Y","None",IF(AND(E467&lt;&gt;"",J467="Y"),"Text",IF(AND(D467&lt;&gt;"",I467&lt;&gt;"Y"),"Email",IF(AND(E467&lt;&gt;"",K467="N"),"Call","None")))))</f>
        <v/>
      </c>
      <c r="T467" s="9">
        <f>IF(A467="","",IF(S467="None","Suppressed",IF(AND(H467&lt;&gt;"",R467&lt;Scoring!$B$16),"Recently active",IF(F467="past-client","Past client",IF(F467="sphere","Sphere",IF(F467="lead","Dormant lead","Needs review"))))))</f>
        <v/>
      </c>
      <c r="U467" s="9">
        <f>IF(A467="","",IF(OR(T467="Suppressed",T467="Recently active"),0,IF(F467="past-client",Scoring!$B$3,IF(F467="sphere",Scoring!$B$4,IF(F467="lead",Scoring!$B$5,0)))+MAX(1,MIN(3,N(G467)))*Scoring!$B$6+IF(H467="",Scoring!$B$10,IF(R467&lt;24,Scoring!$B$7,IF(R467&lt;60,Scoring!$B$8,Scoring!$B$9)))+IF(M467="Y",Scoring!$B$11,0)+IF(N(N467)&gt;=7,Scoring!$B$12,IF(N(N467)&gt;=4,Scoring!$B$13,0))))</f>
        <v/>
      </c>
      <c r="V467" s="9">
        <f>IF(A467="","",IF(OR(T467="Suppressed",T467="Recently active"),"-",IF(U467&gt;=Scoring!$B$14,"A",IF(U467&gt;=Scoring!$B$15,"B","C"))))</f>
        <v/>
      </c>
      <c r="W467" s="9">
        <f>IF(OR(A467="",V467="-"),"",COUNTIFS($V$2:$V$1001,"&lt;&gt;-",$U$2:$U$1001,"&gt;"&amp;U467)+1)</f>
        <v/>
      </c>
    </row>
    <row r="468">
      <c r="H468" s="8" t="n"/>
      <c r="R468" s="9">
        <f>IF(A468="","",IF(H468="","never",DATEDIF(H468,Scoring!$B$2,"m")))</f>
        <v/>
      </c>
      <c r="S468" s="9">
        <f>IF(A468="","",IF(L468="Y","None",IF(AND(E468&lt;&gt;"",J468="Y"),"Text",IF(AND(D468&lt;&gt;"",I468&lt;&gt;"Y"),"Email",IF(AND(E468&lt;&gt;"",K468="N"),"Call","None")))))</f>
        <v/>
      </c>
      <c r="T468" s="9">
        <f>IF(A468="","",IF(S468="None","Suppressed",IF(AND(H468&lt;&gt;"",R468&lt;Scoring!$B$16),"Recently active",IF(F468="past-client","Past client",IF(F468="sphere","Sphere",IF(F468="lead","Dormant lead","Needs review"))))))</f>
        <v/>
      </c>
      <c r="U468" s="9">
        <f>IF(A468="","",IF(OR(T468="Suppressed",T468="Recently active"),0,IF(F468="past-client",Scoring!$B$3,IF(F468="sphere",Scoring!$B$4,IF(F468="lead",Scoring!$B$5,0)))+MAX(1,MIN(3,N(G468)))*Scoring!$B$6+IF(H468="",Scoring!$B$10,IF(R468&lt;24,Scoring!$B$7,IF(R468&lt;60,Scoring!$B$8,Scoring!$B$9)))+IF(M468="Y",Scoring!$B$11,0)+IF(N(N468)&gt;=7,Scoring!$B$12,IF(N(N468)&gt;=4,Scoring!$B$13,0))))</f>
        <v/>
      </c>
      <c r="V468" s="9">
        <f>IF(A468="","",IF(OR(T468="Suppressed",T468="Recently active"),"-",IF(U468&gt;=Scoring!$B$14,"A",IF(U468&gt;=Scoring!$B$15,"B","C"))))</f>
        <v/>
      </c>
      <c r="W468" s="9">
        <f>IF(OR(A468="",V468="-"),"",COUNTIFS($V$2:$V$1001,"&lt;&gt;-",$U$2:$U$1001,"&gt;"&amp;U468)+1)</f>
        <v/>
      </c>
    </row>
    <row r="469">
      <c r="H469" s="8" t="n"/>
      <c r="R469" s="9">
        <f>IF(A469="","",IF(H469="","never",DATEDIF(H469,Scoring!$B$2,"m")))</f>
        <v/>
      </c>
      <c r="S469" s="9">
        <f>IF(A469="","",IF(L469="Y","None",IF(AND(E469&lt;&gt;"",J469="Y"),"Text",IF(AND(D469&lt;&gt;"",I469&lt;&gt;"Y"),"Email",IF(AND(E469&lt;&gt;"",K469="N"),"Call","None")))))</f>
        <v/>
      </c>
      <c r="T469" s="9">
        <f>IF(A469="","",IF(S469="None","Suppressed",IF(AND(H469&lt;&gt;"",R469&lt;Scoring!$B$16),"Recently active",IF(F469="past-client","Past client",IF(F469="sphere","Sphere",IF(F469="lead","Dormant lead","Needs review"))))))</f>
        <v/>
      </c>
      <c r="U469" s="9">
        <f>IF(A469="","",IF(OR(T469="Suppressed",T469="Recently active"),0,IF(F469="past-client",Scoring!$B$3,IF(F469="sphere",Scoring!$B$4,IF(F469="lead",Scoring!$B$5,0)))+MAX(1,MIN(3,N(G469)))*Scoring!$B$6+IF(H469="",Scoring!$B$10,IF(R469&lt;24,Scoring!$B$7,IF(R469&lt;60,Scoring!$B$8,Scoring!$B$9)))+IF(M469="Y",Scoring!$B$11,0)+IF(N(N469)&gt;=7,Scoring!$B$12,IF(N(N469)&gt;=4,Scoring!$B$13,0))))</f>
        <v/>
      </c>
      <c r="V469" s="9">
        <f>IF(A469="","",IF(OR(T469="Suppressed",T469="Recently active"),"-",IF(U469&gt;=Scoring!$B$14,"A",IF(U469&gt;=Scoring!$B$15,"B","C"))))</f>
        <v/>
      </c>
      <c r="W469" s="9">
        <f>IF(OR(A469="",V469="-"),"",COUNTIFS($V$2:$V$1001,"&lt;&gt;-",$U$2:$U$1001,"&gt;"&amp;U469)+1)</f>
        <v/>
      </c>
    </row>
    <row r="470">
      <c r="H470" s="8" t="n"/>
      <c r="R470" s="9">
        <f>IF(A470="","",IF(H470="","never",DATEDIF(H470,Scoring!$B$2,"m")))</f>
        <v/>
      </c>
      <c r="S470" s="9">
        <f>IF(A470="","",IF(L470="Y","None",IF(AND(E470&lt;&gt;"",J470="Y"),"Text",IF(AND(D470&lt;&gt;"",I470&lt;&gt;"Y"),"Email",IF(AND(E470&lt;&gt;"",K470="N"),"Call","None")))))</f>
        <v/>
      </c>
      <c r="T470" s="9">
        <f>IF(A470="","",IF(S470="None","Suppressed",IF(AND(H470&lt;&gt;"",R470&lt;Scoring!$B$16),"Recently active",IF(F470="past-client","Past client",IF(F470="sphere","Sphere",IF(F470="lead","Dormant lead","Needs review"))))))</f>
        <v/>
      </c>
      <c r="U470" s="9">
        <f>IF(A470="","",IF(OR(T470="Suppressed",T470="Recently active"),0,IF(F470="past-client",Scoring!$B$3,IF(F470="sphere",Scoring!$B$4,IF(F470="lead",Scoring!$B$5,0)))+MAX(1,MIN(3,N(G470)))*Scoring!$B$6+IF(H470="",Scoring!$B$10,IF(R470&lt;24,Scoring!$B$7,IF(R470&lt;60,Scoring!$B$8,Scoring!$B$9)))+IF(M470="Y",Scoring!$B$11,0)+IF(N(N470)&gt;=7,Scoring!$B$12,IF(N(N470)&gt;=4,Scoring!$B$13,0))))</f>
        <v/>
      </c>
      <c r="V470" s="9">
        <f>IF(A470="","",IF(OR(T470="Suppressed",T470="Recently active"),"-",IF(U470&gt;=Scoring!$B$14,"A",IF(U470&gt;=Scoring!$B$15,"B","C"))))</f>
        <v/>
      </c>
      <c r="W470" s="9">
        <f>IF(OR(A470="",V470="-"),"",COUNTIFS($V$2:$V$1001,"&lt;&gt;-",$U$2:$U$1001,"&gt;"&amp;U470)+1)</f>
        <v/>
      </c>
    </row>
    <row r="471">
      <c r="H471" s="8" t="n"/>
      <c r="R471" s="9">
        <f>IF(A471="","",IF(H471="","never",DATEDIF(H471,Scoring!$B$2,"m")))</f>
        <v/>
      </c>
      <c r="S471" s="9">
        <f>IF(A471="","",IF(L471="Y","None",IF(AND(E471&lt;&gt;"",J471="Y"),"Text",IF(AND(D471&lt;&gt;"",I471&lt;&gt;"Y"),"Email",IF(AND(E471&lt;&gt;"",K471="N"),"Call","None")))))</f>
        <v/>
      </c>
      <c r="T471" s="9">
        <f>IF(A471="","",IF(S471="None","Suppressed",IF(AND(H471&lt;&gt;"",R471&lt;Scoring!$B$16),"Recently active",IF(F471="past-client","Past client",IF(F471="sphere","Sphere",IF(F471="lead","Dormant lead","Needs review"))))))</f>
        <v/>
      </c>
      <c r="U471" s="9">
        <f>IF(A471="","",IF(OR(T471="Suppressed",T471="Recently active"),0,IF(F471="past-client",Scoring!$B$3,IF(F471="sphere",Scoring!$B$4,IF(F471="lead",Scoring!$B$5,0)))+MAX(1,MIN(3,N(G471)))*Scoring!$B$6+IF(H471="",Scoring!$B$10,IF(R471&lt;24,Scoring!$B$7,IF(R471&lt;60,Scoring!$B$8,Scoring!$B$9)))+IF(M471="Y",Scoring!$B$11,0)+IF(N(N471)&gt;=7,Scoring!$B$12,IF(N(N471)&gt;=4,Scoring!$B$13,0))))</f>
        <v/>
      </c>
      <c r="V471" s="9">
        <f>IF(A471="","",IF(OR(T471="Suppressed",T471="Recently active"),"-",IF(U471&gt;=Scoring!$B$14,"A",IF(U471&gt;=Scoring!$B$15,"B","C"))))</f>
        <v/>
      </c>
      <c r="W471" s="9">
        <f>IF(OR(A471="",V471="-"),"",COUNTIFS($V$2:$V$1001,"&lt;&gt;-",$U$2:$U$1001,"&gt;"&amp;U471)+1)</f>
        <v/>
      </c>
    </row>
    <row r="472">
      <c r="H472" s="8" t="n"/>
      <c r="R472" s="9">
        <f>IF(A472="","",IF(H472="","never",DATEDIF(H472,Scoring!$B$2,"m")))</f>
        <v/>
      </c>
      <c r="S472" s="9">
        <f>IF(A472="","",IF(L472="Y","None",IF(AND(E472&lt;&gt;"",J472="Y"),"Text",IF(AND(D472&lt;&gt;"",I472&lt;&gt;"Y"),"Email",IF(AND(E472&lt;&gt;"",K472="N"),"Call","None")))))</f>
        <v/>
      </c>
      <c r="T472" s="9">
        <f>IF(A472="","",IF(S472="None","Suppressed",IF(AND(H472&lt;&gt;"",R472&lt;Scoring!$B$16),"Recently active",IF(F472="past-client","Past client",IF(F472="sphere","Sphere",IF(F472="lead","Dormant lead","Needs review"))))))</f>
        <v/>
      </c>
      <c r="U472" s="9">
        <f>IF(A472="","",IF(OR(T472="Suppressed",T472="Recently active"),0,IF(F472="past-client",Scoring!$B$3,IF(F472="sphere",Scoring!$B$4,IF(F472="lead",Scoring!$B$5,0)))+MAX(1,MIN(3,N(G472)))*Scoring!$B$6+IF(H472="",Scoring!$B$10,IF(R472&lt;24,Scoring!$B$7,IF(R472&lt;60,Scoring!$B$8,Scoring!$B$9)))+IF(M472="Y",Scoring!$B$11,0)+IF(N(N472)&gt;=7,Scoring!$B$12,IF(N(N472)&gt;=4,Scoring!$B$13,0))))</f>
        <v/>
      </c>
      <c r="V472" s="9">
        <f>IF(A472="","",IF(OR(T472="Suppressed",T472="Recently active"),"-",IF(U472&gt;=Scoring!$B$14,"A",IF(U472&gt;=Scoring!$B$15,"B","C"))))</f>
        <v/>
      </c>
      <c r="W472" s="9">
        <f>IF(OR(A472="",V472="-"),"",COUNTIFS($V$2:$V$1001,"&lt;&gt;-",$U$2:$U$1001,"&gt;"&amp;U472)+1)</f>
        <v/>
      </c>
    </row>
    <row r="473">
      <c r="H473" s="8" t="n"/>
      <c r="R473" s="9">
        <f>IF(A473="","",IF(H473="","never",DATEDIF(H473,Scoring!$B$2,"m")))</f>
        <v/>
      </c>
      <c r="S473" s="9">
        <f>IF(A473="","",IF(L473="Y","None",IF(AND(E473&lt;&gt;"",J473="Y"),"Text",IF(AND(D473&lt;&gt;"",I473&lt;&gt;"Y"),"Email",IF(AND(E473&lt;&gt;"",K473="N"),"Call","None")))))</f>
        <v/>
      </c>
      <c r="T473" s="9">
        <f>IF(A473="","",IF(S473="None","Suppressed",IF(AND(H473&lt;&gt;"",R473&lt;Scoring!$B$16),"Recently active",IF(F473="past-client","Past client",IF(F473="sphere","Sphere",IF(F473="lead","Dormant lead","Needs review"))))))</f>
        <v/>
      </c>
      <c r="U473" s="9">
        <f>IF(A473="","",IF(OR(T473="Suppressed",T473="Recently active"),0,IF(F473="past-client",Scoring!$B$3,IF(F473="sphere",Scoring!$B$4,IF(F473="lead",Scoring!$B$5,0)))+MAX(1,MIN(3,N(G473)))*Scoring!$B$6+IF(H473="",Scoring!$B$10,IF(R473&lt;24,Scoring!$B$7,IF(R473&lt;60,Scoring!$B$8,Scoring!$B$9)))+IF(M473="Y",Scoring!$B$11,0)+IF(N(N473)&gt;=7,Scoring!$B$12,IF(N(N473)&gt;=4,Scoring!$B$13,0))))</f>
        <v/>
      </c>
      <c r="V473" s="9">
        <f>IF(A473="","",IF(OR(T473="Suppressed",T473="Recently active"),"-",IF(U473&gt;=Scoring!$B$14,"A",IF(U473&gt;=Scoring!$B$15,"B","C"))))</f>
        <v/>
      </c>
      <c r="W473" s="9">
        <f>IF(OR(A473="",V473="-"),"",COUNTIFS($V$2:$V$1001,"&lt;&gt;-",$U$2:$U$1001,"&gt;"&amp;U473)+1)</f>
        <v/>
      </c>
    </row>
    <row r="474">
      <c r="H474" s="8" t="n"/>
      <c r="R474" s="9">
        <f>IF(A474="","",IF(H474="","never",DATEDIF(H474,Scoring!$B$2,"m")))</f>
        <v/>
      </c>
      <c r="S474" s="9">
        <f>IF(A474="","",IF(L474="Y","None",IF(AND(E474&lt;&gt;"",J474="Y"),"Text",IF(AND(D474&lt;&gt;"",I474&lt;&gt;"Y"),"Email",IF(AND(E474&lt;&gt;"",K474="N"),"Call","None")))))</f>
        <v/>
      </c>
      <c r="T474" s="9">
        <f>IF(A474="","",IF(S474="None","Suppressed",IF(AND(H474&lt;&gt;"",R474&lt;Scoring!$B$16),"Recently active",IF(F474="past-client","Past client",IF(F474="sphere","Sphere",IF(F474="lead","Dormant lead","Needs review"))))))</f>
        <v/>
      </c>
      <c r="U474" s="9">
        <f>IF(A474="","",IF(OR(T474="Suppressed",T474="Recently active"),0,IF(F474="past-client",Scoring!$B$3,IF(F474="sphere",Scoring!$B$4,IF(F474="lead",Scoring!$B$5,0)))+MAX(1,MIN(3,N(G474)))*Scoring!$B$6+IF(H474="",Scoring!$B$10,IF(R474&lt;24,Scoring!$B$7,IF(R474&lt;60,Scoring!$B$8,Scoring!$B$9)))+IF(M474="Y",Scoring!$B$11,0)+IF(N(N474)&gt;=7,Scoring!$B$12,IF(N(N474)&gt;=4,Scoring!$B$13,0))))</f>
        <v/>
      </c>
      <c r="V474" s="9">
        <f>IF(A474="","",IF(OR(T474="Suppressed",T474="Recently active"),"-",IF(U474&gt;=Scoring!$B$14,"A",IF(U474&gt;=Scoring!$B$15,"B","C"))))</f>
        <v/>
      </c>
      <c r="W474" s="9">
        <f>IF(OR(A474="",V474="-"),"",COUNTIFS($V$2:$V$1001,"&lt;&gt;-",$U$2:$U$1001,"&gt;"&amp;U474)+1)</f>
        <v/>
      </c>
    </row>
    <row r="475">
      <c r="H475" s="8" t="n"/>
      <c r="R475" s="9">
        <f>IF(A475="","",IF(H475="","never",DATEDIF(H475,Scoring!$B$2,"m")))</f>
        <v/>
      </c>
      <c r="S475" s="9">
        <f>IF(A475="","",IF(L475="Y","None",IF(AND(E475&lt;&gt;"",J475="Y"),"Text",IF(AND(D475&lt;&gt;"",I475&lt;&gt;"Y"),"Email",IF(AND(E475&lt;&gt;"",K475="N"),"Call","None")))))</f>
        <v/>
      </c>
      <c r="T475" s="9">
        <f>IF(A475="","",IF(S475="None","Suppressed",IF(AND(H475&lt;&gt;"",R475&lt;Scoring!$B$16),"Recently active",IF(F475="past-client","Past client",IF(F475="sphere","Sphere",IF(F475="lead","Dormant lead","Needs review"))))))</f>
        <v/>
      </c>
      <c r="U475" s="9">
        <f>IF(A475="","",IF(OR(T475="Suppressed",T475="Recently active"),0,IF(F475="past-client",Scoring!$B$3,IF(F475="sphere",Scoring!$B$4,IF(F475="lead",Scoring!$B$5,0)))+MAX(1,MIN(3,N(G475)))*Scoring!$B$6+IF(H475="",Scoring!$B$10,IF(R475&lt;24,Scoring!$B$7,IF(R475&lt;60,Scoring!$B$8,Scoring!$B$9)))+IF(M475="Y",Scoring!$B$11,0)+IF(N(N475)&gt;=7,Scoring!$B$12,IF(N(N475)&gt;=4,Scoring!$B$13,0))))</f>
        <v/>
      </c>
      <c r="V475" s="9">
        <f>IF(A475="","",IF(OR(T475="Suppressed",T475="Recently active"),"-",IF(U475&gt;=Scoring!$B$14,"A",IF(U475&gt;=Scoring!$B$15,"B","C"))))</f>
        <v/>
      </c>
      <c r="W475" s="9">
        <f>IF(OR(A475="",V475="-"),"",COUNTIFS($V$2:$V$1001,"&lt;&gt;-",$U$2:$U$1001,"&gt;"&amp;U475)+1)</f>
        <v/>
      </c>
    </row>
    <row r="476">
      <c r="H476" s="8" t="n"/>
      <c r="R476" s="9">
        <f>IF(A476="","",IF(H476="","never",DATEDIF(H476,Scoring!$B$2,"m")))</f>
        <v/>
      </c>
      <c r="S476" s="9">
        <f>IF(A476="","",IF(L476="Y","None",IF(AND(E476&lt;&gt;"",J476="Y"),"Text",IF(AND(D476&lt;&gt;"",I476&lt;&gt;"Y"),"Email",IF(AND(E476&lt;&gt;"",K476="N"),"Call","None")))))</f>
        <v/>
      </c>
      <c r="T476" s="9">
        <f>IF(A476="","",IF(S476="None","Suppressed",IF(AND(H476&lt;&gt;"",R476&lt;Scoring!$B$16),"Recently active",IF(F476="past-client","Past client",IF(F476="sphere","Sphere",IF(F476="lead","Dormant lead","Needs review"))))))</f>
        <v/>
      </c>
      <c r="U476" s="9">
        <f>IF(A476="","",IF(OR(T476="Suppressed",T476="Recently active"),0,IF(F476="past-client",Scoring!$B$3,IF(F476="sphere",Scoring!$B$4,IF(F476="lead",Scoring!$B$5,0)))+MAX(1,MIN(3,N(G476)))*Scoring!$B$6+IF(H476="",Scoring!$B$10,IF(R476&lt;24,Scoring!$B$7,IF(R476&lt;60,Scoring!$B$8,Scoring!$B$9)))+IF(M476="Y",Scoring!$B$11,0)+IF(N(N476)&gt;=7,Scoring!$B$12,IF(N(N476)&gt;=4,Scoring!$B$13,0))))</f>
        <v/>
      </c>
      <c r="V476" s="9">
        <f>IF(A476="","",IF(OR(T476="Suppressed",T476="Recently active"),"-",IF(U476&gt;=Scoring!$B$14,"A",IF(U476&gt;=Scoring!$B$15,"B","C"))))</f>
        <v/>
      </c>
      <c r="W476" s="9">
        <f>IF(OR(A476="",V476="-"),"",COUNTIFS($V$2:$V$1001,"&lt;&gt;-",$U$2:$U$1001,"&gt;"&amp;U476)+1)</f>
        <v/>
      </c>
    </row>
    <row r="477">
      <c r="H477" s="8" t="n"/>
      <c r="R477" s="9">
        <f>IF(A477="","",IF(H477="","never",DATEDIF(H477,Scoring!$B$2,"m")))</f>
        <v/>
      </c>
      <c r="S477" s="9">
        <f>IF(A477="","",IF(L477="Y","None",IF(AND(E477&lt;&gt;"",J477="Y"),"Text",IF(AND(D477&lt;&gt;"",I477&lt;&gt;"Y"),"Email",IF(AND(E477&lt;&gt;"",K477="N"),"Call","None")))))</f>
        <v/>
      </c>
      <c r="T477" s="9">
        <f>IF(A477="","",IF(S477="None","Suppressed",IF(AND(H477&lt;&gt;"",R477&lt;Scoring!$B$16),"Recently active",IF(F477="past-client","Past client",IF(F477="sphere","Sphere",IF(F477="lead","Dormant lead","Needs review"))))))</f>
        <v/>
      </c>
      <c r="U477" s="9">
        <f>IF(A477="","",IF(OR(T477="Suppressed",T477="Recently active"),0,IF(F477="past-client",Scoring!$B$3,IF(F477="sphere",Scoring!$B$4,IF(F477="lead",Scoring!$B$5,0)))+MAX(1,MIN(3,N(G477)))*Scoring!$B$6+IF(H477="",Scoring!$B$10,IF(R477&lt;24,Scoring!$B$7,IF(R477&lt;60,Scoring!$B$8,Scoring!$B$9)))+IF(M477="Y",Scoring!$B$11,0)+IF(N(N477)&gt;=7,Scoring!$B$12,IF(N(N477)&gt;=4,Scoring!$B$13,0))))</f>
        <v/>
      </c>
      <c r="V477" s="9">
        <f>IF(A477="","",IF(OR(T477="Suppressed",T477="Recently active"),"-",IF(U477&gt;=Scoring!$B$14,"A",IF(U477&gt;=Scoring!$B$15,"B","C"))))</f>
        <v/>
      </c>
      <c r="W477" s="9">
        <f>IF(OR(A477="",V477="-"),"",COUNTIFS($V$2:$V$1001,"&lt;&gt;-",$U$2:$U$1001,"&gt;"&amp;U477)+1)</f>
        <v/>
      </c>
    </row>
    <row r="478">
      <c r="H478" s="8" t="n"/>
      <c r="R478" s="9">
        <f>IF(A478="","",IF(H478="","never",DATEDIF(H478,Scoring!$B$2,"m")))</f>
        <v/>
      </c>
      <c r="S478" s="9">
        <f>IF(A478="","",IF(L478="Y","None",IF(AND(E478&lt;&gt;"",J478="Y"),"Text",IF(AND(D478&lt;&gt;"",I478&lt;&gt;"Y"),"Email",IF(AND(E478&lt;&gt;"",K478="N"),"Call","None")))))</f>
        <v/>
      </c>
      <c r="T478" s="9">
        <f>IF(A478="","",IF(S478="None","Suppressed",IF(AND(H478&lt;&gt;"",R478&lt;Scoring!$B$16),"Recently active",IF(F478="past-client","Past client",IF(F478="sphere","Sphere",IF(F478="lead","Dormant lead","Needs review"))))))</f>
        <v/>
      </c>
      <c r="U478" s="9">
        <f>IF(A478="","",IF(OR(T478="Suppressed",T478="Recently active"),0,IF(F478="past-client",Scoring!$B$3,IF(F478="sphere",Scoring!$B$4,IF(F478="lead",Scoring!$B$5,0)))+MAX(1,MIN(3,N(G478)))*Scoring!$B$6+IF(H478="",Scoring!$B$10,IF(R478&lt;24,Scoring!$B$7,IF(R478&lt;60,Scoring!$B$8,Scoring!$B$9)))+IF(M478="Y",Scoring!$B$11,0)+IF(N(N478)&gt;=7,Scoring!$B$12,IF(N(N478)&gt;=4,Scoring!$B$13,0))))</f>
        <v/>
      </c>
      <c r="V478" s="9">
        <f>IF(A478="","",IF(OR(T478="Suppressed",T478="Recently active"),"-",IF(U478&gt;=Scoring!$B$14,"A",IF(U478&gt;=Scoring!$B$15,"B","C"))))</f>
        <v/>
      </c>
      <c r="W478" s="9">
        <f>IF(OR(A478="",V478="-"),"",COUNTIFS($V$2:$V$1001,"&lt;&gt;-",$U$2:$U$1001,"&gt;"&amp;U478)+1)</f>
        <v/>
      </c>
    </row>
    <row r="479">
      <c r="H479" s="8" t="n"/>
      <c r="R479" s="9">
        <f>IF(A479="","",IF(H479="","never",DATEDIF(H479,Scoring!$B$2,"m")))</f>
        <v/>
      </c>
      <c r="S479" s="9">
        <f>IF(A479="","",IF(L479="Y","None",IF(AND(E479&lt;&gt;"",J479="Y"),"Text",IF(AND(D479&lt;&gt;"",I479&lt;&gt;"Y"),"Email",IF(AND(E479&lt;&gt;"",K479="N"),"Call","None")))))</f>
        <v/>
      </c>
      <c r="T479" s="9">
        <f>IF(A479="","",IF(S479="None","Suppressed",IF(AND(H479&lt;&gt;"",R479&lt;Scoring!$B$16),"Recently active",IF(F479="past-client","Past client",IF(F479="sphere","Sphere",IF(F479="lead","Dormant lead","Needs review"))))))</f>
        <v/>
      </c>
      <c r="U479" s="9">
        <f>IF(A479="","",IF(OR(T479="Suppressed",T479="Recently active"),0,IF(F479="past-client",Scoring!$B$3,IF(F479="sphere",Scoring!$B$4,IF(F479="lead",Scoring!$B$5,0)))+MAX(1,MIN(3,N(G479)))*Scoring!$B$6+IF(H479="",Scoring!$B$10,IF(R479&lt;24,Scoring!$B$7,IF(R479&lt;60,Scoring!$B$8,Scoring!$B$9)))+IF(M479="Y",Scoring!$B$11,0)+IF(N(N479)&gt;=7,Scoring!$B$12,IF(N(N479)&gt;=4,Scoring!$B$13,0))))</f>
        <v/>
      </c>
      <c r="V479" s="9">
        <f>IF(A479="","",IF(OR(T479="Suppressed",T479="Recently active"),"-",IF(U479&gt;=Scoring!$B$14,"A",IF(U479&gt;=Scoring!$B$15,"B","C"))))</f>
        <v/>
      </c>
      <c r="W479" s="9">
        <f>IF(OR(A479="",V479="-"),"",COUNTIFS($V$2:$V$1001,"&lt;&gt;-",$U$2:$U$1001,"&gt;"&amp;U479)+1)</f>
        <v/>
      </c>
    </row>
    <row r="480">
      <c r="H480" s="8" t="n"/>
      <c r="R480" s="9">
        <f>IF(A480="","",IF(H480="","never",DATEDIF(H480,Scoring!$B$2,"m")))</f>
        <v/>
      </c>
      <c r="S480" s="9">
        <f>IF(A480="","",IF(L480="Y","None",IF(AND(E480&lt;&gt;"",J480="Y"),"Text",IF(AND(D480&lt;&gt;"",I480&lt;&gt;"Y"),"Email",IF(AND(E480&lt;&gt;"",K480="N"),"Call","None")))))</f>
        <v/>
      </c>
      <c r="T480" s="9">
        <f>IF(A480="","",IF(S480="None","Suppressed",IF(AND(H480&lt;&gt;"",R480&lt;Scoring!$B$16),"Recently active",IF(F480="past-client","Past client",IF(F480="sphere","Sphere",IF(F480="lead","Dormant lead","Needs review"))))))</f>
        <v/>
      </c>
      <c r="U480" s="9">
        <f>IF(A480="","",IF(OR(T480="Suppressed",T480="Recently active"),0,IF(F480="past-client",Scoring!$B$3,IF(F480="sphere",Scoring!$B$4,IF(F480="lead",Scoring!$B$5,0)))+MAX(1,MIN(3,N(G480)))*Scoring!$B$6+IF(H480="",Scoring!$B$10,IF(R480&lt;24,Scoring!$B$7,IF(R480&lt;60,Scoring!$B$8,Scoring!$B$9)))+IF(M480="Y",Scoring!$B$11,0)+IF(N(N480)&gt;=7,Scoring!$B$12,IF(N(N480)&gt;=4,Scoring!$B$13,0))))</f>
        <v/>
      </c>
      <c r="V480" s="9">
        <f>IF(A480="","",IF(OR(T480="Suppressed",T480="Recently active"),"-",IF(U480&gt;=Scoring!$B$14,"A",IF(U480&gt;=Scoring!$B$15,"B","C"))))</f>
        <v/>
      </c>
      <c r="W480" s="9">
        <f>IF(OR(A480="",V480="-"),"",COUNTIFS($V$2:$V$1001,"&lt;&gt;-",$U$2:$U$1001,"&gt;"&amp;U480)+1)</f>
        <v/>
      </c>
    </row>
    <row r="481">
      <c r="H481" s="8" t="n"/>
      <c r="R481" s="9">
        <f>IF(A481="","",IF(H481="","never",DATEDIF(H481,Scoring!$B$2,"m")))</f>
        <v/>
      </c>
      <c r="S481" s="9">
        <f>IF(A481="","",IF(L481="Y","None",IF(AND(E481&lt;&gt;"",J481="Y"),"Text",IF(AND(D481&lt;&gt;"",I481&lt;&gt;"Y"),"Email",IF(AND(E481&lt;&gt;"",K481="N"),"Call","None")))))</f>
        <v/>
      </c>
      <c r="T481" s="9">
        <f>IF(A481="","",IF(S481="None","Suppressed",IF(AND(H481&lt;&gt;"",R481&lt;Scoring!$B$16),"Recently active",IF(F481="past-client","Past client",IF(F481="sphere","Sphere",IF(F481="lead","Dormant lead","Needs review"))))))</f>
        <v/>
      </c>
      <c r="U481" s="9">
        <f>IF(A481="","",IF(OR(T481="Suppressed",T481="Recently active"),0,IF(F481="past-client",Scoring!$B$3,IF(F481="sphere",Scoring!$B$4,IF(F481="lead",Scoring!$B$5,0)))+MAX(1,MIN(3,N(G481)))*Scoring!$B$6+IF(H481="",Scoring!$B$10,IF(R481&lt;24,Scoring!$B$7,IF(R481&lt;60,Scoring!$B$8,Scoring!$B$9)))+IF(M481="Y",Scoring!$B$11,0)+IF(N(N481)&gt;=7,Scoring!$B$12,IF(N(N481)&gt;=4,Scoring!$B$13,0))))</f>
        <v/>
      </c>
      <c r="V481" s="9">
        <f>IF(A481="","",IF(OR(T481="Suppressed",T481="Recently active"),"-",IF(U481&gt;=Scoring!$B$14,"A",IF(U481&gt;=Scoring!$B$15,"B","C"))))</f>
        <v/>
      </c>
      <c r="W481" s="9">
        <f>IF(OR(A481="",V481="-"),"",COUNTIFS($V$2:$V$1001,"&lt;&gt;-",$U$2:$U$1001,"&gt;"&amp;U481)+1)</f>
        <v/>
      </c>
    </row>
    <row r="482">
      <c r="H482" s="8" t="n"/>
      <c r="R482" s="9">
        <f>IF(A482="","",IF(H482="","never",DATEDIF(H482,Scoring!$B$2,"m")))</f>
        <v/>
      </c>
      <c r="S482" s="9">
        <f>IF(A482="","",IF(L482="Y","None",IF(AND(E482&lt;&gt;"",J482="Y"),"Text",IF(AND(D482&lt;&gt;"",I482&lt;&gt;"Y"),"Email",IF(AND(E482&lt;&gt;"",K482="N"),"Call","None")))))</f>
        <v/>
      </c>
      <c r="T482" s="9">
        <f>IF(A482="","",IF(S482="None","Suppressed",IF(AND(H482&lt;&gt;"",R482&lt;Scoring!$B$16),"Recently active",IF(F482="past-client","Past client",IF(F482="sphere","Sphere",IF(F482="lead","Dormant lead","Needs review"))))))</f>
        <v/>
      </c>
      <c r="U482" s="9">
        <f>IF(A482="","",IF(OR(T482="Suppressed",T482="Recently active"),0,IF(F482="past-client",Scoring!$B$3,IF(F482="sphere",Scoring!$B$4,IF(F482="lead",Scoring!$B$5,0)))+MAX(1,MIN(3,N(G482)))*Scoring!$B$6+IF(H482="",Scoring!$B$10,IF(R482&lt;24,Scoring!$B$7,IF(R482&lt;60,Scoring!$B$8,Scoring!$B$9)))+IF(M482="Y",Scoring!$B$11,0)+IF(N(N482)&gt;=7,Scoring!$B$12,IF(N(N482)&gt;=4,Scoring!$B$13,0))))</f>
        <v/>
      </c>
      <c r="V482" s="9">
        <f>IF(A482="","",IF(OR(T482="Suppressed",T482="Recently active"),"-",IF(U482&gt;=Scoring!$B$14,"A",IF(U482&gt;=Scoring!$B$15,"B","C"))))</f>
        <v/>
      </c>
      <c r="W482" s="9">
        <f>IF(OR(A482="",V482="-"),"",COUNTIFS($V$2:$V$1001,"&lt;&gt;-",$U$2:$U$1001,"&gt;"&amp;U482)+1)</f>
        <v/>
      </c>
    </row>
    <row r="483">
      <c r="H483" s="8" t="n"/>
      <c r="R483" s="9">
        <f>IF(A483="","",IF(H483="","never",DATEDIF(H483,Scoring!$B$2,"m")))</f>
        <v/>
      </c>
      <c r="S483" s="9">
        <f>IF(A483="","",IF(L483="Y","None",IF(AND(E483&lt;&gt;"",J483="Y"),"Text",IF(AND(D483&lt;&gt;"",I483&lt;&gt;"Y"),"Email",IF(AND(E483&lt;&gt;"",K483="N"),"Call","None")))))</f>
        <v/>
      </c>
      <c r="T483" s="9">
        <f>IF(A483="","",IF(S483="None","Suppressed",IF(AND(H483&lt;&gt;"",R483&lt;Scoring!$B$16),"Recently active",IF(F483="past-client","Past client",IF(F483="sphere","Sphere",IF(F483="lead","Dormant lead","Needs review"))))))</f>
        <v/>
      </c>
      <c r="U483" s="9">
        <f>IF(A483="","",IF(OR(T483="Suppressed",T483="Recently active"),0,IF(F483="past-client",Scoring!$B$3,IF(F483="sphere",Scoring!$B$4,IF(F483="lead",Scoring!$B$5,0)))+MAX(1,MIN(3,N(G483)))*Scoring!$B$6+IF(H483="",Scoring!$B$10,IF(R483&lt;24,Scoring!$B$7,IF(R483&lt;60,Scoring!$B$8,Scoring!$B$9)))+IF(M483="Y",Scoring!$B$11,0)+IF(N(N483)&gt;=7,Scoring!$B$12,IF(N(N483)&gt;=4,Scoring!$B$13,0))))</f>
        <v/>
      </c>
      <c r="V483" s="9">
        <f>IF(A483="","",IF(OR(T483="Suppressed",T483="Recently active"),"-",IF(U483&gt;=Scoring!$B$14,"A",IF(U483&gt;=Scoring!$B$15,"B","C"))))</f>
        <v/>
      </c>
      <c r="W483" s="9">
        <f>IF(OR(A483="",V483="-"),"",COUNTIFS($V$2:$V$1001,"&lt;&gt;-",$U$2:$U$1001,"&gt;"&amp;U483)+1)</f>
        <v/>
      </c>
    </row>
    <row r="484">
      <c r="H484" s="8" t="n"/>
      <c r="R484" s="9">
        <f>IF(A484="","",IF(H484="","never",DATEDIF(H484,Scoring!$B$2,"m")))</f>
        <v/>
      </c>
      <c r="S484" s="9">
        <f>IF(A484="","",IF(L484="Y","None",IF(AND(E484&lt;&gt;"",J484="Y"),"Text",IF(AND(D484&lt;&gt;"",I484&lt;&gt;"Y"),"Email",IF(AND(E484&lt;&gt;"",K484="N"),"Call","None")))))</f>
        <v/>
      </c>
      <c r="T484" s="9">
        <f>IF(A484="","",IF(S484="None","Suppressed",IF(AND(H484&lt;&gt;"",R484&lt;Scoring!$B$16),"Recently active",IF(F484="past-client","Past client",IF(F484="sphere","Sphere",IF(F484="lead","Dormant lead","Needs review"))))))</f>
        <v/>
      </c>
      <c r="U484" s="9">
        <f>IF(A484="","",IF(OR(T484="Suppressed",T484="Recently active"),0,IF(F484="past-client",Scoring!$B$3,IF(F484="sphere",Scoring!$B$4,IF(F484="lead",Scoring!$B$5,0)))+MAX(1,MIN(3,N(G484)))*Scoring!$B$6+IF(H484="",Scoring!$B$10,IF(R484&lt;24,Scoring!$B$7,IF(R484&lt;60,Scoring!$B$8,Scoring!$B$9)))+IF(M484="Y",Scoring!$B$11,0)+IF(N(N484)&gt;=7,Scoring!$B$12,IF(N(N484)&gt;=4,Scoring!$B$13,0))))</f>
        <v/>
      </c>
      <c r="V484" s="9">
        <f>IF(A484="","",IF(OR(T484="Suppressed",T484="Recently active"),"-",IF(U484&gt;=Scoring!$B$14,"A",IF(U484&gt;=Scoring!$B$15,"B","C"))))</f>
        <v/>
      </c>
      <c r="W484" s="9">
        <f>IF(OR(A484="",V484="-"),"",COUNTIFS($V$2:$V$1001,"&lt;&gt;-",$U$2:$U$1001,"&gt;"&amp;U484)+1)</f>
        <v/>
      </c>
    </row>
    <row r="485">
      <c r="H485" s="8" t="n"/>
      <c r="R485" s="9">
        <f>IF(A485="","",IF(H485="","never",DATEDIF(H485,Scoring!$B$2,"m")))</f>
        <v/>
      </c>
      <c r="S485" s="9">
        <f>IF(A485="","",IF(L485="Y","None",IF(AND(E485&lt;&gt;"",J485="Y"),"Text",IF(AND(D485&lt;&gt;"",I485&lt;&gt;"Y"),"Email",IF(AND(E485&lt;&gt;"",K485="N"),"Call","None")))))</f>
        <v/>
      </c>
      <c r="T485" s="9">
        <f>IF(A485="","",IF(S485="None","Suppressed",IF(AND(H485&lt;&gt;"",R485&lt;Scoring!$B$16),"Recently active",IF(F485="past-client","Past client",IF(F485="sphere","Sphere",IF(F485="lead","Dormant lead","Needs review"))))))</f>
        <v/>
      </c>
      <c r="U485" s="9">
        <f>IF(A485="","",IF(OR(T485="Suppressed",T485="Recently active"),0,IF(F485="past-client",Scoring!$B$3,IF(F485="sphere",Scoring!$B$4,IF(F485="lead",Scoring!$B$5,0)))+MAX(1,MIN(3,N(G485)))*Scoring!$B$6+IF(H485="",Scoring!$B$10,IF(R485&lt;24,Scoring!$B$7,IF(R485&lt;60,Scoring!$B$8,Scoring!$B$9)))+IF(M485="Y",Scoring!$B$11,0)+IF(N(N485)&gt;=7,Scoring!$B$12,IF(N(N485)&gt;=4,Scoring!$B$13,0))))</f>
        <v/>
      </c>
      <c r="V485" s="9">
        <f>IF(A485="","",IF(OR(T485="Suppressed",T485="Recently active"),"-",IF(U485&gt;=Scoring!$B$14,"A",IF(U485&gt;=Scoring!$B$15,"B","C"))))</f>
        <v/>
      </c>
      <c r="W485" s="9">
        <f>IF(OR(A485="",V485="-"),"",COUNTIFS($V$2:$V$1001,"&lt;&gt;-",$U$2:$U$1001,"&gt;"&amp;U485)+1)</f>
        <v/>
      </c>
    </row>
    <row r="486">
      <c r="H486" s="8" t="n"/>
      <c r="R486" s="9">
        <f>IF(A486="","",IF(H486="","never",DATEDIF(H486,Scoring!$B$2,"m")))</f>
        <v/>
      </c>
      <c r="S486" s="9">
        <f>IF(A486="","",IF(L486="Y","None",IF(AND(E486&lt;&gt;"",J486="Y"),"Text",IF(AND(D486&lt;&gt;"",I486&lt;&gt;"Y"),"Email",IF(AND(E486&lt;&gt;"",K486="N"),"Call","None")))))</f>
        <v/>
      </c>
      <c r="T486" s="9">
        <f>IF(A486="","",IF(S486="None","Suppressed",IF(AND(H486&lt;&gt;"",R486&lt;Scoring!$B$16),"Recently active",IF(F486="past-client","Past client",IF(F486="sphere","Sphere",IF(F486="lead","Dormant lead","Needs review"))))))</f>
        <v/>
      </c>
      <c r="U486" s="9">
        <f>IF(A486="","",IF(OR(T486="Suppressed",T486="Recently active"),0,IF(F486="past-client",Scoring!$B$3,IF(F486="sphere",Scoring!$B$4,IF(F486="lead",Scoring!$B$5,0)))+MAX(1,MIN(3,N(G486)))*Scoring!$B$6+IF(H486="",Scoring!$B$10,IF(R486&lt;24,Scoring!$B$7,IF(R486&lt;60,Scoring!$B$8,Scoring!$B$9)))+IF(M486="Y",Scoring!$B$11,0)+IF(N(N486)&gt;=7,Scoring!$B$12,IF(N(N486)&gt;=4,Scoring!$B$13,0))))</f>
        <v/>
      </c>
      <c r="V486" s="9">
        <f>IF(A486="","",IF(OR(T486="Suppressed",T486="Recently active"),"-",IF(U486&gt;=Scoring!$B$14,"A",IF(U486&gt;=Scoring!$B$15,"B","C"))))</f>
        <v/>
      </c>
      <c r="W486" s="9">
        <f>IF(OR(A486="",V486="-"),"",COUNTIFS($V$2:$V$1001,"&lt;&gt;-",$U$2:$U$1001,"&gt;"&amp;U486)+1)</f>
        <v/>
      </c>
    </row>
    <row r="487">
      <c r="H487" s="8" t="n"/>
      <c r="R487" s="9">
        <f>IF(A487="","",IF(H487="","never",DATEDIF(H487,Scoring!$B$2,"m")))</f>
        <v/>
      </c>
      <c r="S487" s="9">
        <f>IF(A487="","",IF(L487="Y","None",IF(AND(E487&lt;&gt;"",J487="Y"),"Text",IF(AND(D487&lt;&gt;"",I487&lt;&gt;"Y"),"Email",IF(AND(E487&lt;&gt;"",K487="N"),"Call","None")))))</f>
        <v/>
      </c>
      <c r="T487" s="9">
        <f>IF(A487="","",IF(S487="None","Suppressed",IF(AND(H487&lt;&gt;"",R487&lt;Scoring!$B$16),"Recently active",IF(F487="past-client","Past client",IF(F487="sphere","Sphere",IF(F487="lead","Dormant lead","Needs review"))))))</f>
        <v/>
      </c>
      <c r="U487" s="9">
        <f>IF(A487="","",IF(OR(T487="Suppressed",T487="Recently active"),0,IF(F487="past-client",Scoring!$B$3,IF(F487="sphere",Scoring!$B$4,IF(F487="lead",Scoring!$B$5,0)))+MAX(1,MIN(3,N(G487)))*Scoring!$B$6+IF(H487="",Scoring!$B$10,IF(R487&lt;24,Scoring!$B$7,IF(R487&lt;60,Scoring!$B$8,Scoring!$B$9)))+IF(M487="Y",Scoring!$B$11,0)+IF(N(N487)&gt;=7,Scoring!$B$12,IF(N(N487)&gt;=4,Scoring!$B$13,0))))</f>
        <v/>
      </c>
      <c r="V487" s="9">
        <f>IF(A487="","",IF(OR(T487="Suppressed",T487="Recently active"),"-",IF(U487&gt;=Scoring!$B$14,"A",IF(U487&gt;=Scoring!$B$15,"B","C"))))</f>
        <v/>
      </c>
      <c r="W487" s="9">
        <f>IF(OR(A487="",V487="-"),"",COUNTIFS($V$2:$V$1001,"&lt;&gt;-",$U$2:$U$1001,"&gt;"&amp;U487)+1)</f>
        <v/>
      </c>
    </row>
    <row r="488">
      <c r="H488" s="8" t="n"/>
      <c r="R488" s="9">
        <f>IF(A488="","",IF(H488="","never",DATEDIF(H488,Scoring!$B$2,"m")))</f>
        <v/>
      </c>
      <c r="S488" s="9">
        <f>IF(A488="","",IF(L488="Y","None",IF(AND(E488&lt;&gt;"",J488="Y"),"Text",IF(AND(D488&lt;&gt;"",I488&lt;&gt;"Y"),"Email",IF(AND(E488&lt;&gt;"",K488="N"),"Call","None")))))</f>
        <v/>
      </c>
      <c r="T488" s="9">
        <f>IF(A488="","",IF(S488="None","Suppressed",IF(AND(H488&lt;&gt;"",R488&lt;Scoring!$B$16),"Recently active",IF(F488="past-client","Past client",IF(F488="sphere","Sphere",IF(F488="lead","Dormant lead","Needs review"))))))</f>
        <v/>
      </c>
      <c r="U488" s="9">
        <f>IF(A488="","",IF(OR(T488="Suppressed",T488="Recently active"),0,IF(F488="past-client",Scoring!$B$3,IF(F488="sphere",Scoring!$B$4,IF(F488="lead",Scoring!$B$5,0)))+MAX(1,MIN(3,N(G488)))*Scoring!$B$6+IF(H488="",Scoring!$B$10,IF(R488&lt;24,Scoring!$B$7,IF(R488&lt;60,Scoring!$B$8,Scoring!$B$9)))+IF(M488="Y",Scoring!$B$11,0)+IF(N(N488)&gt;=7,Scoring!$B$12,IF(N(N488)&gt;=4,Scoring!$B$13,0))))</f>
        <v/>
      </c>
      <c r="V488" s="9">
        <f>IF(A488="","",IF(OR(T488="Suppressed",T488="Recently active"),"-",IF(U488&gt;=Scoring!$B$14,"A",IF(U488&gt;=Scoring!$B$15,"B","C"))))</f>
        <v/>
      </c>
      <c r="W488" s="9">
        <f>IF(OR(A488="",V488="-"),"",COUNTIFS($V$2:$V$1001,"&lt;&gt;-",$U$2:$U$1001,"&gt;"&amp;U488)+1)</f>
        <v/>
      </c>
    </row>
    <row r="489">
      <c r="H489" s="8" t="n"/>
      <c r="R489" s="9">
        <f>IF(A489="","",IF(H489="","never",DATEDIF(H489,Scoring!$B$2,"m")))</f>
        <v/>
      </c>
      <c r="S489" s="9">
        <f>IF(A489="","",IF(L489="Y","None",IF(AND(E489&lt;&gt;"",J489="Y"),"Text",IF(AND(D489&lt;&gt;"",I489&lt;&gt;"Y"),"Email",IF(AND(E489&lt;&gt;"",K489="N"),"Call","None")))))</f>
        <v/>
      </c>
      <c r="T489" s="9">
        <f>IF(A489="","",IF(S489="None","Suppressed",IF(AND(H489&lt;&gt;"",R489&lt;Scoring!$B$16),"Recently active",IF(F489="past-client","Past client",IF(F489="sphere","Sphere",IF(F489="lead","Dormant lead","Needs review"))))))</f>
        <v/>
      </c>
      <c r="U489" s="9">
        <f>IF(A489="","",IF(OR(T489="Suppressed",T489="Recently active"),0,IF(F489="past-client",Scoring!$B$3,IF(F489="sphere",Scoring!$B$4,IF(F489="lead",Scoring!$B$5,0)))+MAX(1,MIN(3,N(G489)))*Scoring!$B$6+IF(H489="",Scoring!$B$10,IF(R489&lt;24,Scoring!$B$7,IF(R489&lt;60,Scoring!$B$8,Scoring!$B$9)))+IF(M489="Y",Scoring!$B$11,0)+IF(N(N489)&gt;=7,Scoring!$B$12,IF(N(N489)&gt;=4,Scoring!$B$13,0))))</f>
        <v/>
      </c>
      <c r="V489" s="9">
        <f>IF(A489="","",IF(OR(T489="Suppressed",T489="Recently active"),"-",IF(U489&gt;=Scoring!$B$14,"A",IF(U489&gt;=Scoring!$B$15,"B","C"))))</f>
        <v/>
      </c>
      <c r="W489" s="9">
        <f>IF(OR(A489="",V489="-"),"",COUNTIFS($V$2:$V$1001,"&lt;&gt;-",$U$2:$U$1001,"&gt;"&amp;U489)+1)</f>
        <v/>
      </c>
    </row>
    <row r="490">
      <c r="H490" s="8" t="n"/>
      <c r="R490" s="9">
        <f>IF(A490="","",IF(H490="","never",DATEDIF(H490,Scoring!$B$2,"m")))</f>
        <v/>
      </c>
      <c r="S490" s="9">
        <f>IF(A490="","",IF(L490="Y","None",IF(AND(E490&lt;&gt;"",J490="Y"),"Text",IF(AND(D490&lt;&gt;"",I490&lt;&gt;"Y"),"Email",IF(AND(E490&lt;&gt;"",K490="N"),"Call","None")))))</f>
        <v/>
      </c>
      <c r="T490" s="9">
        <f>IF(A490="","",IF(S490="None","Suppressed",IF(AND(H490&lt;&gt;"",R490&lt;Scoring!$B$16),"Recently active",IF(F490="past-client","Past client",IF(F490="sphere","Sphere",IF(F490="lead","Dormant lead","Needs review"))))))</f>
        <v/>
      </c>
      <c r="U490" s="9">
        <f>IF(A490="","",IF(OR(T490="Suppressed",T490="Recently active"),0,IF(F490="past-client",Scoring!$B$3,IF(F490="sphere",Scoring!$B$4,IF(F490="lead",Scoring!$B$5,0)))+MAX(1,MIN(3,N(G490)))*Scoring!$B$6+IF(H490="",Scoring!$B$10,IF(R490&lt;24,Scoring!$B$7,IF(R490&lt;60,Scoring!$B$8,Scoring!$B$9)))+IF(M490="Y",Scoring!$B$11,0)+IF(N(N490)&gt;=7,Scoring!$B$12,IF(N(N490)&gt;=4,Scoring!$B$13,0))))</f>
        <v/>
      </c>
      <c r="V490" s="9">
        <f>IF(A490="","",IF(OR(T490="Suppressed",T490="Recently active"),"-",IF(U490&gt;=Scoring!$B$14,"A",IF(U490&gt;=Scoring!$B$15,"B","C"))))</f>
        <v/>
      </c>
      <c r="W490" s="9">
        <f>IF(OR(A490="",V490="-"),"",COUNTIFS($V$2:$V$1001,"&lt;&gt;-",$U$2:$U$1001,"&gt;"&amp;U490)+1)</f>
        <v/>
      </c>
    </row>
    <row r="491">
      <c r="H491" s="8" t="n"/>
      <c r="R491" s="9">
        <f>IF(A491="","",IF(H491="","never",DATEDIF(H491,Scoring!$B$2,"m")))</f>
        <v/>
      </c>
      <c r="S491" s="9">
        <f>IF(A491="","",IF(L491="Y","None",IF(AND(E491&lt;&gt;"",J491="Y"),"Text",IF(AND(D491&lt;&gt;"",I491&lt;&gt;"Y"),"Email",IF(AND(E491&lt;&gt;"",K491="N"),"Call","None")))))</f>
        <v/>
      </c>
      <c r="T491" s="9">
        <f>IF(A491="","",IF(S491="None","Suppressed",IF(AND(H491&lt;&gt;"",R491&lt;Scoring!$B$16),"Recently active",IF(F491="past-client","Past client",IF(F491="sphere","Sphere",IF(F491="lead","Dormant lead","Needs review"))))))</f>
        <v/>
      </c>
      <c r="U491" s="9">
        <f>IF(A491="","",IF(OR(T491="Suppressed",T491="Recently active"),0,IF(F491="past-client",Scoring!$B$3,IF(F491="sphere",Scoring!$B$4,IF(F491="lead",Scoring!$B$5,0)))+MAX(1,MIN(3,N(G491)))*Scoring!$B$6+IF(H491="",Scoring!$B$10,IF(R491&lt;24,Scoring!$B$7,IF(R491&lt;60,Scoring!$B$8,Scoring!$B$9)))+IF(M491="Y",Scoring!$B$11,0)+IF(N(N491)&gt;=7,Scoring!$B$12,IF(N(N491)&gt;=4,Scoring!$B$13,0))))</f>
        <v/>
      </c>
      <c r="V491" s="9">
        <f>IF(A491="","",IF(OR(T491="Suppressed",T491="Recently active"),"-",IF(U491&gt;=Scoring!$B$14,"A",IF(U491&gt;=Scoring!$B$15,"B","C"))))</f>
        <v/>
      </c>
      <c r="W491" s="9">
        <f>IF(OR(A491="",V491="-"),"",COUNTIFS($V$2:$V$1001,"&lt;&gt;-",$U$2:$U$1001,"&gt;"&amp;U491)+1)</f>
        <v/>
      </c>
    </row>
    <row r="492">
      <c r="H492" s="8" t="n"/>
      <c r="R492" s="9">
        <f>IF(A492="","",IF(H492="","never",DATEDIF(H492,Scoring!$B$2,"m")))</f>
        <v/>
      </c>
      <c r="S492" s="9">
        <f>IF(A492="","",IF(L492="Y","None",IF(AND(E492&lt;&gt;"",J492="Y"),"Text",IF(AND(D492&lt;&gt;"",I492&lt;&gt;"Y"),"Email",IF(AND(E492&lt;&gt;"",K492="N"),"Call","None")))))</f>
        <v/>
      </c>
      <c r="T492" s="9">
        <f>IF(A492="","",IF(S492="None","Suppressed",IF(AND(H492&lt;&gt;"",R492&lt;Scoring!$B$16),"Recently active",IF(F492="past-client","Past client",IF(F492="sphere","Sphere",IF(F492="lead","Dormant lead","Needs review"))))))</f>
        <v/>
      </c>
      <c r="U492" s="9">
        <f>IF(A492="","",IF(OR(T492="Suppressed",T492="Recently active"),0,IF(F492="past-client",Scoring!$B$3,IF(F492="sphere",Scoring!$B$4,IF(F492="lead",Scoring!$B$5,0)))+MAX(1,MIN(3,N(G492)))*Scoring!$B$6+IF(H492="",Scoring!$B$10,IF(R492&lt;24,Scoring!$B$7,IF(R492&lt;60,Scoring!$B$8,Scoring!$B$9)))+IF(M492="Y",Scoring!$B$11,0)+IF(N(N492)&gt;=7,Scoring!$B$12,IF(N(N492)&gt;=4,Scoring!$B$13,0))))</f>
        <v/>
      </c>
      <c r="V492" s="9">
        <f>IF(A492="","",IF(OR(T492="Suppressed",T492="Recently active"),"-",IF(U492&gt;=Scoring!$B$14,"A",IF(U492&gt;=Scoring!$B$15,"B","C"))))</f>
        <v/>
      </c>
      <c r="W492" s="9">
        <f>IF(OR(A492="",V492="-"),"",COUNTIFS($V$2:$V$1001,"&lt;&gt;-",$U$2:$U$1001,"&gt;"&amp;U492)+1)</f>
        <v/>
      </c>
    </row>
    <row r="493">
      <c r="H493" s="8" t="n"/>
      <c r="R493" s="9">
        <f>IF(A493="","",IF(H493="","never",DATEDIF(H493,Scoring!$B$2,"m")))</f>
        <v/>
      </c>
      <c r="S493" s="9">
        <f>IF(A493="","",IF(L493="Y","None",IF(AND(E493&lt;&gt;"",J493="Y"),"Text",IF(AND(D493&lt;&gt;"",I493&lt;&gt;"Y"),"Email",IF(AND(E493&lt;&gt;"",K493="N"),"Call","None")))))</f>
        <v/>
      </c>
      <c r="T493" s="9">
        <f>IF(A493="","",IF(S493="None","Suppressed",IF(AND(H493&lt;&gt;"",R493&lt;Scoring!$B$16),"Recently active",IF(F493="past-client","Past client",IF(F493="sphere","Sphere",IF(F493="lead","Dormant lead","Needs review"))))))</f>
        <v/>
      </c>
      <c r="U493" s="9">
        <f>IF(A493="","",IF(OR(T493="Suppressed",T493="Recently active"),0,IF(F493="past-client",Scoring!$B$3,IF(F493="sphere",Scoring!$B$4,IF(F493="lead",Scoring!$B$5,0)))+MAX(1,MIN(3,N(G493)))*Scoring!$B$6+IF(H493="",Scoring!$B$10,IF(R493&lt;24,Scoring!$B$7,IF(R493&lt;60,Scoring!$B$8,Scoring!$B$9)))+IF(M493="Y",Scoring!$B$11,0)+IF(N(N493)&gt;=7,Scoring!$B$12,IF(N(N493)&gt;=4,Scoring!$B$13,0))))</f>
        <v/>
      </c>
      <c r="V493" s="9">
        <f>IF(A493="","",IF(OR(T493="Suppressed",T493="Recently active"),"-",IF(U493&gt;=Scoring!$B$14,"A",IF(U493&gt;=Scoring!$B$15,"B","C"))))</f>
        <v/>
      </c>
      <c r="W493" s="9">
        <f>IF(OR(A493="",V493="-"),"",COUNTIFS($V$2:$V$1001,"&lt;&gt;-",$U$2:$U$1001,"&gt;"&amp;U493)+1)</f>
        <v/>
      </c>
    </row>
    <row r="494">
      <c r="H494" s="8" t="n"/>
      <c r="R494" s="9">
        <f>IF(A494="","",IF(H494="","never",DATEDIF(H494,Scoring!$B$2,"m")))</f>
        <v/>
      </c>
      <c r="S494" s="9">
        <f>IF(A494="","",IF(L494="Y","None",IF(AND(E494&lt;&gt;"",J494="Y"),"Text",IF(AND(D494&lt;&gt;"",I494&lt;&gt;"Y"),"Email",IF(AND(E494&lt;&gt;"",K494="N"),"Call","None")))))</f>
        <v/>
      </c>
      <c r="T494" s="9">
        <f>IF(A494="","",IF(S494="None","Suppressed",IF(AND(H494&lt;&gt;"",R494&lt;Scoring!$B$16),"Recently active",IF(F494="past-client","Past client",IF(F494="sphere","Sphere",IF(F494="lead","Dormant lead","Needs review"))))))</f>
        <v/>
      </c>
      <c r="U494" s="9">
        <f>IF(A494="","",IF(OR(T494="Suppressed",T494="Recently active"),0,IF(F494="past-client",Scoring!$B$3,IF(F494="sphere",Scoring!$B$4,IF(F494="lead",Scoring!$B$5,0)))+MAX(1,MIN(3,N(G494)))*Scoring!$B$6+IF(H494="",Scoring!$B$10,IF(R494&lt;24,Scoring!$B$7,IF(R494&lt;60,Scoring!$B$8,Scoring!$B$9)))+IF(M494="Y",Scoring!$B$11,0)+IF(N(N494)&gt;=7,Scoring!$B$12,IF(N(N494)&gt;=4,Scoring!$B$13,0))))</f>
        <v/>
      </c>
      <c r="V494" s="9">
        <f>IF(A494="","",IF(OR(T494="Suppressed",T494="Recently active"),"-",IF(U494&gt;=Scoring!$B$14,"A",IF(U494&gt;=Scoring!$B$15,"B","C"))))</f>
        <v/>
      </c>
      <c r="W494" s="9">
        <f>IF(OR(A494="",V494="-"),"",COUNTIFS($V$2:$V$1001,"&lt;&gt;-",$U$2:$U$1001,"&gt;"&amp;U494)+1)</f>
        <v/>
      </c>
    </row>
    <row r="495">
      <c r="H495" s="8" t="n"/>
      <c r="R495" s="9">
        <f>IF(A495="","",IF(H495="","never",DATEDIF(H495,Scoring!$B$2,"m")))</f>
        <v/>
      </c>
      <c r="S495" s="9">
        <f>IF(A495="","",IF(L495="Y","None",IF(AND(E495&lt;&gt;"",J495="Y"),"Text",IF(AND(D495&lt;&gt;"",I495&lt;&gt;"Y"),"Email",IF(AND(E495&lt;&gt;"",K495="N"),"Call","None")))))</f>
        <v/>
      </c>
      <c r="T495" s="9">
        <f>IF(A495="","",IF(S495="None","Suppressed",IF(AND(H495&lt;&gt;"",R495&lt;Scoring!$B$16),"Recently active",IF(F495="past-client","Past client",IF(F495="sphere","Sphere",IF(F495="lead","Dormant lead","Needs review"))))))</f>
        <v/>
      </c>
      <c r="U495" s="9">
        <f>IF(A495="","",IF(OR(T495="Suppressed",T495="Recently active"),0,IF(F495="past-client",Scoring!$B$3,IF(F495="sphere",Scoring!$B$4,IF(F495="lead",Scoring!$B$5,0)))+MAX(1,MIN(3,N(G495)))*Scoring!$B$6+IF(H495="",Scoring!$B$10,IF(R495&lt;24,Scoring!$B$7,IF(R495&lt;60,Scoring!$B$8,Scoring!$B$9)))+IF(M495="Y",Scoring!$B$11,0)+IF(N(N495)&gt;=7,Scoring!$B$12,IF(N(N495)&gt;=4,Scoring!$B$13,0))))</f>
        <v/>
      </c>
      <c r="V495" s="9">
        <f>IF(A495="","",IF(OR(T495="Suppressed",T495="Recently active"),"-",IF(U495&gt;=Scoring!$B$14,"A",IF(U495&gt;=Scoring!$B$15,"B","C"))))</f>
        <v/>
      </c>
      <c r="W495" s="9">
        <f>IF(OR(A495="",V495="-"),"",COUNTIFS($V$2:$V$1001,"&lt;&gt;-",$U$2:$U$1001,"&gt;"&amp;U495)+1)</f>
        <v/>
      </c>
    </row>
    <row r="496">
      <c r="H496" s="8" t="n"/>
      <c r="R496" s="9">
        <f>IF(A496="","",IF(H496="","never",DATEDIF(H496,Scoring!$B$2,"m")))</f>
        <v/>
      </c>
      <c r="S496" s="9">
        <f>IF(A496="","",IF(L496="Y","None",IF(AND(E496&lt;&gt;"",J496="Y"),"Text",IF(AND(D496&lt;&gt;"",I496&lt;&gt;"Y"),"Email",IF(AND(E496&lt;&gt;"",K496="N"),"Call","None")))))</f>
        <v/>
      </c>
      <c r="T496" s="9">
        <f>IF(A496="","",IF(S496="None","Suppressed",IF(AND(H496&lt;&gt;"",R496&lt;Scoring!$B$16),"Recently active",IF(F496="past-client","Past client",IF(F496="sphere","Sphere",IF(F496="lead","Dormant lead","Needs review"))))))</f>
        <v/>
      </c>
      <c r="U496" s="9">
        <f>IF(A496="","",IF(OR(T496="Suppressed",T496="Recently active"),0,IF(F496="past-client",Scoring!$B$3,IF(F496="sphere",Scoring!$B$4,IF(F496="lead",Scoring!$B$5,0)))+MAX(1,MIN(3,N(G496)))*Scoring!$B$6+IF(H496="",Scoring!$B$10,IF(R496&lt;24,Scoring!$B$7,IF(R496&lt;60,Scoring!$B$8,Scoring!$B$9)))+IF(M496="Y",Scoring!$B$11,0)+IF(N(N496)&gt;=7,Scoring!$B$12,IF(N(N496)&gt;=4,Scoring!$B$13,0))))</f>
        <v/>
      </c>
      <c r="V496" s="9">
        <f>IF(A496="","",IF(OR(T496="Suppressed",T496="Recently active"),"-",IF(U496&gt;=Scoring!$B$14,"A",IF(U496&gt;=Scoring!$B$15,"B","C"))))</f>
        <v/>
      </c>
      <c r="W496" s="9">
        <f>IF(OR(A496="",V496="-"),"",COUNTIFS($V$2:$V$1001,"&lt;&gt;-",$U$2:$U$1001,"&gt;"&amp;U496)+1)</f>
        <v/>
      </c>
    </row>
    <row r="497">
      <c r="H497" s="8" t="n"/>
      <c r="R497" s="9">
        <f>IF(A497="","",IF(H497="","never",DATEDIF(H497,Scoring!$B$2,"m")))</f>
        <v/>
      </c>
      <c r="S497" s="9">
        <f>IF(A497="","",IF(L497="Y","None",IF(AND(E497&lt;&gt;"",J497="Y"),"Text",IF(AND(D497&lt;&gt;"",I497&lt;&gt;"Y"),"Email",IF(AND(E497&lt;&gt;"",K497="N"),"Call","None")))))</f>
        <v/>
      </c>
      <c r="T497" s="9">
        <f>IF(A497="","",IF(S497="None","Suppressed",IF(AND(H497&lt;&gt;"",R497&lt;Scoring!$B$16),"Recently active",IF(F497="past-client","Past client",IF(F497="sphere","Sphere",IF(F497="lead","Dormant lead","Needs review"))))))</f>
        <v/>
      </c>
      <c r="U497" s="9">
        <f>IF(A497="","",IF(OR(T497="Suppressed",T497="Recently active"),0,IF(F497="past-client",Scoring!$B$3,IF(F497="sphere",Scoring!$B$4,IF(F497="lead",Scoring!$B$5,0)))+MAX(1,MIN(3,N(G497)))*Scoring!$B$6+IF(H497="",Scoring!$B$10,IF(R497&lt;24,Scoring!$B$7,IF(R497&lt;60,Scoring!$B$8,Scoring!$B$9)))+IF(M497="Y",Scoring!$B$11,0)+IF(N(N497)&gt;=7,Scoring!$B$12,IF(N(N497)&gt;=4,Scoring!$B$13,0))))</f>
        <v/>
      </c>
      <c r="V497" s="9">
        <f>IF(A497="","",IF(OR(T497="Suppressed",T497="Recently active"),"-",IF(U497&gt;=Scoring!$B$14,"A",IF(U497&gt;=Scoring!$B$15,"B","C"))))</f>
        <v/>
      </c>
      <c r="W497" s="9">
        <f>IF(OR(A497="",V497="-"),"",COUNTIFS($V$2:$V$1001,"&lt;&gt;-",$U$2:$U$1001,"&gt;"&amp;U497)+1)</f>
        <v/>
      </c>
    </row>
    <row r="498">
      <c r="H498" s="8" t="n"/>
      <c r="R498" s="9">
        <f>IF(A498="","",IF(H498="","never",DATEDIF(H498,Scoring!$B$2,"m")))</f>
        <v/>
      </c>
      <c r="S498" s="9">
        <f>IF(A498="","",IF(L498="Y","None",IF(AND(E498&lt;&gt;"",J498="Y"),"Text",IF(AND(D498&lt;&gt;"",I498&lt;&gt;"Y"),"Email",IF(AND(E498&lt;&gt;"",K498="N"),"Call","None")))))</f>
        <v/>
      </c>
      <c r="T498" s="9">
        <f>IF(A498="","",IF(S498="None","Suppressed",IF(AND(H498&lt;&gt;"",R498&lt;Scoring!$B$16),"Recently active",IF(F498="past-client","Past client",IF(F498="sphere","Sphere",IF(F498="lead","Dormant lead","Needs review"))))))</f>
        <v/>
      </c>
      <c r="U498" s="9">
        <f>IF(A498="","",IF(OR(T498="Suppressed",T498="Recently active"),0,IF(F498="past-client",Scoring!$B$3,IF(F498="sphere",Scoring!$B$4,IF(F498="lead",Scoring!$B$5,0)))+MAX(1,MIN(3,N(G498)))*Scoring!$B$6+IF(H498="",Scoring!$B$10,IF(R498&lt;24,Scoring!$B$7,IF(R498&lt;60,Scoring!$B$8,Scoring!$B$9)))+IF(M498="Y",Scoring!$B$11,0)+IF(N(N498)&gt;=7,Scoring!$B$12,IF(N(N498)&gt;=4,Scoring!$B$13,0))))</f>
        <v/>
      </c>
      <c r="V498" s="9">
        <f>IF(A498="","",IF(OR(T498="Suppressed",T498="Recently active"),"-",IF(U498&gt;=Scoring!$B$14,"A",IF(U498&gt;=Scoring!$B$15,"B","C"))))</f>
        <v/>
      </c>
      <c r="W498" s="9">
        <f>IF(OR(A498="",V498="-"),"",COUNTIFS($V$2:$V$1001,"&lt;&gt;-",$U$2:$U$1001,"&gt;"&amp;U498)+1)</f>
        <v/>
      </c>
    </row>
    <row r="499">
      <c r="H499" s="8" t="n"/>
      <c r="R499" s="9">
        <f>IF(A499="","",IF(H499="","never",DATEDIF(H499,Scoring!$B$2,"m")))</f>
        <v/>
      </c>
      <c r="S499" s="9">
        <f>IF(A499="","",IF(L499="Y","None",IF(AND(E499&lt;&gt;"",J499="Y"),"Text",IF(AND(D499&lt;&gt;"",I499&lt;&gt;"Y"),"Email",IF(AND(E499&lt;&gt;"",K499="N"),"Call","None")))))</f>
        <v/>
      </c>
      <c r="T499" s="9">
        <f>IF(A499="","",IF(S499="None","Suppressed",IF(AND(H499&lt;&gt;"",R499&lt;Scoring!$B$16),"Recently active",IF(F499="past-client","Past client",IF(F499="sphere","Sphere",IF(F499="lead","Dormant lead","Needs review"))))))</f>
        <v/>
      </c>
      <c r="U499" s="9">
        <f>IF(A499="","",IF(OR(T499="Suppressed",T499="Recently active"),0,IF(F499="past-client",Scoring!$B$3,IF(F499="sphere",Scoring!$B$4,IF(F499="lead",Scoring!$B$5,0)))+MAX(1,MIN(3,N(G499)))*Scoring!$B$6+IF(H499="",Scoring!$B$10,IF(R499&lt;24,Scoring!$B$7,IF(R499&lt;60,Scoring!$B$8,Scoring!$B$9)))+IF(M499="Y",Scoring!$B$11,0)+IF(N(N499)&gt;=7,Scoring!$B$12,IF(N(N499)&gt;=4,Scoring!$B$13,0))))</f>
        <v/>
      </c>
      <c r="V499" s="9">
        <f>IF(A499="","",IF(OR(T499="Suppressed",T499="Recently active"),"-",IF(U499&gt;=Scoring!$B$14,"A",IF(U499&gt;=Scoring!$B$15,"B","C"))))</f>
        <v/>
      </c>
      <c r="W499" s="9">
        <f>IF(OR(A499="",V499="-"),"",COUNTIFS($V$2:$V$1001,"&lt;&gt;-",$U$2:$U$1001,"&gt;"&amp;U499)+1)</f>
        <v/>
      </c>
    </row>
    <row r="500">
      <c r="H500" s="8" t="n"/>
      <c r="R500" s="9">
        <f>IF(A500="","",IF(H500="","never",DATEDIF(H500,Scoring!$B$2,"m")))</f>
        <v/>
      </c>
      <c r="S500" s="9">
        <f>IF(A500="","",IF(L500="Y","None",IF(AND(E500&lt;&gt;"",J500="Y"),"Text",IF(AND(D500&lt;&gt;"",I500&lt;&gt;"Y"),"Email",IF(AND(E500&lt;&gt;"",K500="N"),"Call","None")))))</f>
        <v/>
      </c>
      <c r="T500" s="9">
        <f>IF(A500="","",IF(S500="None","Suppressed",IF(AND(H500&lt;&gt;"",R500&lt;Scoring!$B$16),"Recently active",IF(F500="past-client","Past client",IF(F500="sphere","Sphere",IF(F500="lead","Dormant lead","Needs review"))))))</f>
        <v/>
      </c>
      <c r="U500" s="9">
        <f>IF(A500="","",IF(OR(T500="Suppressed",T500="Recently active"),0,IF(F500="past-client",Scoring!$B$3,IF(F500="sphere",Scoring!$B$4,IF(F500="lead",Scoring!$B$5,0)))+MAX(1,MIN(3,N(G500)))*Scoring!$B$6+IF(H500="",Scoring!$B$10,IF(R500&lt;24,Scoring!$B$7,IF(R500&lt;60,Scoring!$B$8,Scoring!$B$9)))+IF(M500="Y",Scoring!$B$11,0)+IF(N(N500)&gt;=7,Scoring!$B$12,IF(N(N500)&gt;=4,Scoring!$B$13,0))))</f>
        <v/>
      </c>
      <c r="V500" s="9">
        <f>IF(A500="","",IF(OR(T500="Suppressed",T500="Recently active"),"-",IF(U500&gt;=Scoring!$B$14,"A",IF(U500&gt;=Scoring!$B$15,"B","C"))))</f>
        <v/>
      </c>
      <c r="W500" s="9">
        <f>IF(OR(A500="",V500="-"),"",COUNTIFS($V$2:$V$1001,"&lt;&gt;-",$U$2:$U$1001,"&gt;"&amp;U500)+1)</f>
        <v/>
      </c>
    </row>
    <row r="501">
      <c r="H501" s="8" t="n"/>
      <c r="R501" s="9">
        <f>IF(A501="","",IF(H501="","never",DATEDIF(H501,Scoring!$B$2,"m")))</f>
        <v/>
      </c>
      <c r="S501" s="9">
        <f>IF(A501="","",IF(L501="Y","None",IF(AND(E501&lt;&gt;"",J501="Y"),"Text",IF(AND(D501&lt;&gt;"",I501&lt;&gt;"Y"),"Email",IF(AND(E501&lt;&gt;"",K501="N"),"Call","None")))))</f>
        <v/>
      </c>
      <c r="T501" s="9">
        <f>IF(A501="","",IF(S501="None","Suppressed",IF(AND(H501&lt;&gt;"",R501&lt;Scoring!$B$16),"Recently active",IF(F501="past-client","Past client",IF(F501="sphere","Sphere",IF(F501="lead","Dormant lead","Needs review"))))))</f>
        <v/>
      </c>
      <c r="U501" s="9">
        <f>IF(A501="","",IF(OR(T501="Suppressed",T501="Recently active"),0,IF(F501="past-client",Scoring!$B$3,IF(F501="sphere",Scoring!$B$4,IF(F501="lead",Scoring!$B$5,0)))+MAX(1,MIN(3,N(G501)))*Scoring!$B$6+IF(H501="",Scoring!$B$10,IF(R501&lt;24,Scoring!$B$7,IF(R501&lt;60,Scoring!$B$8,Scoring!$B$9)))+IF(M501="Y",Scoring!$B$11,0)+IF(N(N501)&gt;=7,Scoring!$B$12,IF(N(N501)&gt;=4,Scoring!$B$13,0))))</f>
        <v/>
      </c>
      <c r="V501" s="9">
        <f>IF(A501="","",IF(OR(T501="Suppressed",T501="Recently active"),"-",IF(U501&gt;=Scoring!$B$14,"A",IF(U501&gt;=Scoring!$B$15,"B","C"))))</f>
        <v/>
      </c>
      <c r="W501" s="9">
        <f>IF(OR(A501="",V501="-"),"",COUNTIFS($V$2:$V$1001,"&lt;&gt;-",$U$2:$U$1001,"&gt;"&amp;U501)+1)</f>
        <v/>
      </c>
    </row>
    <row r="502">
      <c r="H502" s="8" t="n"/>
      <c r="R502" s="9">
        <f>IF(A502="","",IF(H502="","never",DATEDIF(H502,Scoring!$B$2,"m")))</f>
        <v/>
      </c>
      <c r="S502" s="9">
        <f>IF(A502="","",IF(L502="Y","None",IF(AND(E502&lt;&gt;"",J502="Y"),"Text",IF(AND(D502&lt;&gt;"",I502&lt;&gt;"Y"),"Email",IF(AND(E502&lt;&gt;"",K502="N"),"Call","None")))))</f>
        <v/>
      </c>
      <c r="T502" s="9">
        <f>IF(A502="","",IF(S502="None","Suppressed",IF(AND(H502&lt;&gt;"",R502&lt;Scoring!$B$16),"Recently active",IF(F502="past-client","Past client",IF(F502="sphere","Sphere",IF(F502="lead","Dormant lead","Needs review"))))))</f>
        <v/>
      </c>
      <c r="U502" s="9">
        <f>IF(A502="","",IF(OR(T502="Suppressed",T502="Recently active"),0,IF(F502="past-client",Scoring!$B$3,IF(F502="sphere",Scoring!$B$4,IF(F502="lead",Scoring!$B$5,0)))+MAX(1,MIN(3,N(G502)))*Scoring!$B$6+IF(H502="",Scoring!$B$10,IF(R502&lt;24,Scoring!$B$7,IF(R502&lt;60,Scoring!$B$8,Scoring!$B$9)))+IF(M502="Y",Scoring!$B$11,0)+IF(N(N502)&gt;=7,Scoring!$B$12,IF(N(N502)&gt;=4,Scoring!$B$13,0))))</f>
        <v/>
      </c>
      <c r="V502" s="9">
        <f>IF(A502="","",IF(OR(T502="Suppressed",T502="Recently active"),"-",IF(U502&gt;=Scoring!$B$14,"A",IF(U502&gt;=Scoring!$B$15,"B","C"))))</f>
        <v/>
      </c>
      <c r="W502" s="9">
        <f>IF(OR(A502="",V502="-"),"",COUNTIFS($V$2:$V$1001,"&lt;&gt;-",$U$2:$U$1001,"&gt;"&amp;U502)+1)</f>
        <v/>
      </c>
    </row>
    <row r="503">
      <c r="H503" s="8" t="n"/>
      <c r="R503" s="9">
        <f>IF(A503="","",IF(H503="","never",DATEDIF(H503,Scoring!$B$2,"m")))</f>
        <v/>
      </c>
      <c r="S503" s="9">
        <f>IF(A503="","",IF(L503="Y","None",IF(AND(E503&lt;&gt;"",J503="Y"),"Text",IF(AND(D503&lt;&gt;"",I503&lt;&gt;"Y"),"Email",IF(AND(E503&lt;&gt;"",K503="N"),"Call","None")))))</f>
        <v/>
      </c>
      <c r="T503" s="9">
        <f>IF(A503="","",IF(S503="None","Suppressed",IF(AND(H503&lt;&gt;"",R503&lt;Scoring!$B$16),"Recently active",IF(F503="past-client","Past client",IF(F503="sphere","Sphere",IF(F503="lead","Dormant lead","Needs review"))))))</f>
        <v/>
      </c>
      <c r="U503" s="9">
        <f>IF(A503="","",IF(OR(T503="Suppressed",T503="Recently active"),0,IF(F503="past-client",Scoring!$B$3,IF(F503="sphere",Scoring!$B$4,IF(F503="lead",Scoring!$B$5,0)))+MAX(1,MIN(3,N(G503)))*Scoring!$B$6+IF(H503="",Scoring!$B$10,IF(R503&lt;24,Scoring!$B$7,IF(R503&lt;60,Scoring!$B$8,Scoring!$B$9)))+IF(M503="Y",Scoring!$B$11,0)+IF(N(N503)&gt;=7,Scoring!$B$12,IF(N(N503)&gt;=4,Scoring!$B$13,0))))</f>
        <v/>
      </c>
      <c r="V503" s="9">
        <f>IF(A503="","",IF(OR(T503="Suppressed",T503="Recently active"),"-",IF(U503&gt;=Scoring!$B$14,"A",IF(U503&gt;=Scoring!$B$15,"B","C"))))</f>
        <v/>
      </c>
      <c r="W503" s="9">
        <f>IF(OR(A503="",V503="-"),"",COUNTIFS($V$2:$V$1001,"&lt;&gt;-",$U$2:$U$1001,"&gt;"&amp;U503)+1)</f>
        <v/>
      </c>
    </row>
    <row r="504">
      <c r="H504" s="8" t="n"/>
      <c r="R504" s="9">
        <f>IF(A504="","",IF(H504="","never",DATEDIF(H504,Scoring!$B$2,"m")))</f>
        <v/>
      </c>
      <c r="S504" s="9">
        <f>IF(A504="","",IF(L504="Y","None",IF(AND(E504&lt;&gt;"",J504="Y"),"Text",IF(AND(D504&lt;&gt;"",I504&lt;&gt;"Y"),"Email",IF(AND(E504&lt;&gt;"",K504="N"),"Call","None")))))</f>
        <v/>
      </c>
      <c r="T504" s="9">
        <f>IF(A504="","",IF(S504="None","Suppressed",IF(AND(H504&lt;&gt;"",R504&lt;Scoring!$B$16),"Recently active",IF(F504="past-client","Past client",IF(F504="sphere","Sphere",IF(F504="lead","Dormant lead","Needs review"))))))</f>
        <v/>
      </c>
      <c r="U504" s="9">
        <f>IF(A504="","",IF(OR(T504="Suppressed",T504="Recently active"),0,IF(F504="past-client",Scoring!$B$3,IF(F504="sphere",Scoring!$B$4,IF(F504="lead",Scoring!$B$5,0)))+MAX(1,MIN(3,N(G504)))*Scoring!$B$6+IF(H504="",Scoring!$B$10,IF(R504&lt;24,Scoring!$B$7,IF(R504&lt;60,Scoring!$B$8,Scoring!$B$9)))+IF(M504="Y",Scoring!$B$11,0)+IF(N(N504)&gt;=7,Scoring!$B$12,IF(N(N504)&gt;=4,Scoring!$B$13,0))))</f>
        <v/>
      </c>
      <c r="V504" s="9">
        <f>IF(A504="","",IF(OR(T504="Suppressed",T504="Recently active"),"-",IF(U504&gt;=Scoring!$B$14,"A",IF(U504&gt;=Scoring!$B$15,"B","C"))))</f>
        <v/>
      </c>
      <c r="W504" s="9">
        <f>IF(OR(A504="",V504="-"),"",COUNTIFS($V$2:$V$1001,"&lt;&gt;-",$U$2:$U$1001,"&gt;"&amp;U504)+1)</f>
        <v/>
      </c>
    </row>
    <row r="505">
      <c r="H505" s="8" t="n"/>
      <c r="R505" s="9">
        <f>IF(A505="","",IF(H505="","never",DATEDIF(H505,Scoring!$B$2,"m")))</f>
        <v/>
      </c>
      <c r="S505" s="9">
        <f>IF(A505="","",IF(L505="Y","None",IF(AND(E505&lt;&gt;"",J505="Y"),"Text",IF(AND(D505&lt;&gt;"",I505&lt;&gt;"Y"),"Email",IF(AND(E505&lt;&gt;"",K505="N"),"Call","None")))))</f>
        <v/>
      </c>
      <c r="T505" s="9">
        <f>IF(A505="","",IF(S505="None","Suppressed",IF(AND(H505&lt;&gt;"",R505&lt;Scoring!$B$16),"Recently active",IF(F505="past-client","Past client",IF(F505="sphere","Sphere",IF(F505="lead","Dormant lead","Needs review"))))))</f>
        <v/>
      </c>
      <c r="U505" s="9">
        <f>IF(A505="","",IF(OR(T505="Suppressed",T505="Recently active"),0,IF(F505="past-client",Scoring!$B$3,IF(F505="sphere",Scoring!$B$4,IF(F505="lead",Scoring!$B$5,0)))+MAX(1,MIN(3,N(G505)))*Scoring!$B$6+IF(H505="",Scoring!$B$10,IF(R505&lt;24,Scoring!$B$7,IF(R505&lt;60,Scoring!$B$8,Scoring!$B$9)))+IF(M505="Y",Scoring!$B$11,0)+IF(N(N505)&gt;=7,Scoring!$B$12,IF(N(N505)&gt;=4,Scoring!$B$13,0))))</f>
        <v/>
      </c>
      <c r="V505" s="9">
        <f>IF(A505="","",IF(OR(T505="Suppressed",T505="Recently active"),"-",IF(U505&gt;=Scoring!$B$14,"A",IF(U505&gt;=Scoring!$B$15,"B","C"))))</f>
        <v/>
      </c>
      <c r="W505" s="9">
        <f>IF(OR(A505="",V505="-"),"",COUNTIFS($V$2:$V$1001,"&lt;&gt;-",$U$2:$U$1001,"&gt;"&amp;U505)+1)</f>
        <v/>
      </c>
    </row>
    <row r="506">
      <c r="H506" s="8" t="n"/>
      <c r="R506" s="9">
        <f>IF(A506="","",IF(H506="","never",DATEDIF(H506,Scoring!$B$2,"m")))</f>
        <v/>
      </c>
      <c r="S506" s="9">
        <f>IF(A506="","",IF(L506="Y","None",IF(AND(E506&lt;&gt;"",J506="Y"),"Text",IF(AND(D506&lt;&gt;"",I506&lt;&gt;"Y"),"Email",IF(AND(E506&lt;&gt;"",K506="N"),"Call","None")))))</f>
        <v/>
      </c>
      <c r="T506" s="9">
        <f>IF(A506="","",IF(S506="None","Suppressed",IF(AND(H506&lt;&gt;"",R506&lt;Scoring!$B$16),"Recently active",IF(F506="past-client","Past client",IF(F506="sphere","Sphere",IF(F506="lead","Dormant lead","Needs review"))))))</f>
        <v/>
      </c>
      <c r="U506" s="9">
        <f>IF(A506="","",IF(OR(T506="Suppressed",T506="Recently active"),0,IF(F506="past-client",Scoring!$B$3,IF(F506="sphere",Scoring!$B$4,IF(F506="lead",Scoring!$B$5,0)))+MAX(1,MIN(3,N(G506)))*Scoring!$B$6+IF(H506="",Scoring!$B$10,IF(R506&lt;24,Scoring!$B$7,IF(R506&lt;60,Scoring!$B$8,Scoring!$B$9)))+IF(M506="Y",Scoring!$B$11,0)+IF(N(N506)&gt;=7,Scoring!$B$12,IF(N(N506)&gt;=4,Scoring!$B$13,0))))</f>
        <v/>
      </c>
      <c r="V506" s="9">
        <f>IF(A506="","",IF(OR(T506="Suppressed",T506="Recently active"),"-",IF(U506&gt;=Scoring!$B$14,"A",IF(U506&gt;=Scoring!$B$15,"B","C"))))</f>
        <v/>
      </c>
      <c r="W506" s="9">
        <f>IF(OR(A506="",V506="-"),"",COUNTIFS($V$2:$V$1001,"&lt;&gt;-",$U$2:$U$1001,"&gt;"&amp;U506)+1)</f>
        <v/>
      </c>
    </row>
    <row r="507">
      <c r="H507" s="8" t="n"/>
      <c r="R507" s="9">
        <f>IF(A507="","",IF(H507="","never",DATEDIF(H507,Scoring!$B$2,"m")))</f>
        <v/>
      </c>
      <c r="S507" s="9">
        <f>IF(A507="","",IF(L507="Y","None",IF(AND(E507&lt;&gt;"",J507="Y"),"Text",IF(AND(D507&lt;&gt;"",I507&lt;&gt;"Y"),"Email",IF(AND(E507&lt;&gt;"",K507="N"),"Call","None")))))</f>
        <v/>
      </c>
      <c r="T507" s="9">
        <f>IF(A507="","",IF(S507="None","Suppressed",IF(AND(H507&lt;&gt;"",R507&lt;Scoring!$B$16),"Recently active",IF(F507="past-client","Past client",IF(F507="sphere","Sphere",IF(F507="lead","Dormant lead","Needs review"))))))</f>
        <v/>
      </c>
      <c r="U507" s="9">
        <f>IF(A507="","",IF(OR(T507="Suppressed",T507="Recently active"),0,IF(F507="past-client",Scoring!$B$3,IF(F507="sphere",Scoring!$B$4,IF(F507="lead",Scoring!$B$5,0)))+MAX(1,MIN(3,N(G507)))*Scoring!$B$6+IF(H507="",Scoring!$B$10,IF(R507&lt;24,Scoring!$B$7,IF(R507&lt;60,Scoring!$B$8,Scoring!$B$9)))+IF(M507="Y",Scoring!$B$11,0)+IF(N(N507)&gt;=7,Scoring!$B$12,IF(N(N507)&gt;=4,Scoring!$B$13,0))))</f>
        <v/>
      </c>
      <c r="V507" s="9">
        <f>IF(A507="","",IF(OR(T507="Suppressed",T507="Recently active"),"-",IF(U507&gt;=Scoring!$B$14,"A",IF(U507&gt;=Scoring!$B$15,"B","C"))))</f>
        <v/>
      </c>
      <c r="W507" s="9">
        <f>IF(OR(A507="",V507="-"),"",COUNTIFS($V$2:$V$1001,"&lt;&gt;-",$U$2:$U$1001,"&gt;"&amp;U507)+1)</f>
        <v/>
      </c>
    </row>
    <row r="508">
      <c r="H508" s="8" t="n"/>
      <c r="R508" s="9">
        <f>IF(A508="","",IF(H508="","never",DATEDIF(H508,Scoring!$B$2,"m")))</f>
        <v/>
      </c>
      <c r="S508" s="9">
        <f>IF(A508="","",IF(L508="Y","None",IF(AND(E508&lt;&gt;"",J508="Y"),"Text",IF(AND(D508&lt;&gt;"",I508&lt;&gt;"Y"),"Email",IF(AND(E508&lt;&gt;"",K508="N"),"Call","None")))))</f>
        <v/>
      </c>
      <c r="T508" s="9">
        <f>IF(A508="","",IF(S508="None","Suppressed",IF(AND(H508&lt;&gt;"",R508&lt;Scoring!$B$16),"Recently active",IF(F508="past-client","Past client",IF(F508="sphere","Sphere",IF(F508="lead","Dormant lead","Needs review"))))))</f>
        <v/>
      </c>
      <c r="U508" s="9">
        <f>IF(A508="","",IF(OR(T508="Suppressed",T508="Recently active"),0,IF(F508="past-client",Scoring!$B$3,IF(F508="sphere",Scoring!$B$4,IF(F508="lead",Scoring!$B$5,0)))+MAX(1,MIN(3,N(G508)))*Scoring!$B$6+IF(H508="",Scoring!$B$10,IF(R508&lt;24,Scoring!$B$7,IF(R508&lt;60,Scoring!$B$8,Scoring!$B$9)))+IF(M508="Y",Scoring!$B$11,0)+IF(N(N508)&gt;=7,Scoring!$B$12,IF(N(N508)&gt;=4,Scoring!$B$13,0))))</f>
        <v/>
      </c>
      <c r="V508" s="9">
        <f>IF(A508="","",IF(OR(T508="Suppressed",T508="Recently active"),"-",IF(U508&gt;=Scoring!$B$14,"A",IF(U508&gt;=Scoring!$B$15,"B","C"))))</f>
        <v/>
      </c>
      <c r="W508" s="9">
        <f>IF(OR(A508="",V508="-"),"",COUNTIFS($V$2:$V$1001,"&lt;&gt;-",$U$2:$U$1001,"&gt;"&amp;U508)+1)</f>
        <v/>
      </c>
    </row>
    <row r="509">
      <c r="H509" s="8" t="n"/>
      <c r="R509" s="9">
        <f>IF(A509="","",IF(H509="","never",DATEDIF(H509,Scoring!$B$2,"m")))</f>
        <v/>
      </c>
      <c r="S509" s="9">
        <f>IF(A509="","",IF(L509="Y","None",IF(AND(E509&lt;&gt;"",J509="Y"),"Text",IF(AND(D509&lt;&gt;"",I509&lt;&gt;"Y"),"Email",IF(AND(E509&lt;&gt;"",K509="N"),"Call","None")))))</f>
        <v/>
      </c>
      <c r="T509" s="9">
        <f>IF(A509="","",IF(S509="None","Suppressed",IF(AND(H509&lt;&gt;"",R509&lt;Scoring!$B$16),"Recently active",IF(F509="past-client","Past client",IF(F509="sphere","Sphere",IF(F509="lead","Dormant lead","Needs review"))))))</f>
        <v/>
      </c>
      <c r="U509" s="9">
        <f>IF(A509="","",IF(OR(T509="Suppressed",T509="Recently active"),0,IF(F509="past-client",Scoring!$B$3,IF(F509="sphere",Scoring!$B$4,IF(F509="lead",Scoring!$B$5,0)))+MAX(1,MIN(3,N(G509)))*Scoring!$B$6+IF(H509="",Scoring!$B$10,IF(R509&lt;24,Scoring!$B$7,IF(R509&lt;60,Scoring!$B$8,Scoring!$B$9)))+IF(M509="Y",Scoring!$B$11,0)+IF(N(N509)&gt;=7,Scoring!$B$12,IF(N(N509)&gt;=4,Scoring!$B$13,0))))</f>
        <v/>
      </c>
      <c r="V509" s="9">
        <f>IF(A509="","",IF(OR(T509="Suppressed",T509="Recently active"),"-",IF(U509&gt;=Scoring!$B$14,"A",IF(U509&gt;=Scoring!$B$15,"B","C"))))</f>
        <v/>
      </c>
      <c r="W509" s="9">
        <f>IF(OR(A509="",V509="-"),"",COUNTIFS($V$2:$V$1001,"&lt;&gt;-",$U$2:$U$1001,"&gt;"&amp;U509)+1)</f>
        <v/>
      </c>
    </row>
    <row r="510">
      <c r="H510" s="8" t="n"/>
      <c r="R510" s="9">
        <f>IF(A510="","",IF(H510="","never",DATEDIF(H510,Scoring!$B$2,"m")))</f>
        <v/>
      </c>
      <c r="S510" s="9">
        <f>IF(A510="","",IF(L510="Y","None",IF(AND(E510&lt;&gt;"",J510="Y"),"Text",IF(AND(D510&lt;&gt;"",I510&lt;&gt;"Y"),"Email",IF(AND(E510&lt;&gt;"",K510="N"),"Call","None")))))</f>
        <v/>
      </c>
      <c r="T510" s="9">
        <f>IF(A510="","",IF(S510="None","Suppressed",IF(AND(H510&lt;&gt;"",R510&lt;Scoring!$B$16),"Recently active",IF(F510="past-client","Past client",IF(F510="sphere","Sphere",IF(F510="lead","Dormant lead","Needs review"))))))</f>
        <v/>
      </c>
      <c r="U510" s="9">
        <f>IF(A510="","",IF(OR(T510="Suppressed",T510="Recently active"),0,IF(F510="past-client",Scoring!$B$3,IF(F510="sphere",Scoring!$B$4,IF(F510="lead",Scoring!$B$5,0)))+MAX(1,MIN(3,N(G510)))*Scoring!$B$6+IF(H510="",Scoring!$B$10,IF(R510&lt;24,Scoring!$B$7,IF(R510&lt;60,Scoring!$B$8,Scoring!$B$9)))+IF(M510="Y",Scoring!$B$11,0)+IF(N(N510)&gt;=7,Scoring!$B$12,IF(N(N510)&gt;=4,Scoring!$B$13,0))))</f>
        <v/>
      </c>
      <c r="V510" s="9">
        <f>IF(A510="","",IF(OR(T510="Suppressed",T510="Recently active"),"-",IF(U510&gt;=Scoring!$B$14,"A",IF(U510&gt;=Scoring!$B$15,"B","C"))))</f>
        <v/>
      </c>
      <c r="W510" s="9">
        <f>IF(OR(A510="",V510="-"),"",COUNTIFS($V$2:$V$1001,"&lt;&gt;-",$U$2:$U$1001,"&gt;"&amp;U510)+1)</f>
        <v/>
      </c>
    </row>
    <row r="511">
      <c r="H511" s="8" t="n"/>
      <c r="R511" s="9">
        <f>IF(A511="","",IF(H511="","never",DATEDIF(H511,Scoring!$B$2,"m")))</f>
        <v/>
      </c>
      <c r="S511" s="9">
        <f>IF(A511="","",IF(L511="Y","None",IF(AND(E511&lt;&gt;"",J511="Y"),"Text",IF(AND(D511&lt;&gt;"",I511&lt;&gt;"Y"),"Email",IF(AND(E511&lt;&gt;"",K511="N"),"Call","None")))))</f>
        <v/>
      </c>
      <c r="T511" s="9">
        <f>IF(A511="","",IF(S511="None","Suppressed",IF(AND(H511&lt;&gt;"",R511&lt;Scoring!$B$16),"Recently active",IF(F511="past-client","Past client",IF(F511="sphere","Sphere",IF(F511="lead","Dormant lead","Needs review"))))))</f>
        <v/>
      </c>
      <c r="U511" s="9">
        <f>IF(A511="","",IF(OR(T511="Suppressed",T511="Recently active"),0,IF(F511="past-client",Scoring!$B$3,IF(F511="sphere",Scoring!$B$4,IF(F511="lead",Scoring!$B$5,0)))+MAX(1,MIN(3,N(G511)))*Scoring!$B$6+IF(H511="",Scoring!$B$10,IF(R511&lt;24,Scoring!$B$7,IF(R511&lt;60,Scoring!$B$8,Scoring!$B$9)))+IF(M511="Y",Scoring!$B$11,0)+IF(N(N511)&gt;=7,Scoring!$B$12,IF(N(N511)&gt;=4,Scoring!$B$13,0))))</f>
        <v/>
      </c>
      <c r="V511" s="9">
        <f>IF(A511="","",IF(OR(T511="Suppressed",T511="Recently active"),"-",IF(U511&gt;=Scoring!$B$14,"A",IF(U511&gt;=Scoring!$B$15,"B","C"))))</f>
        <v/>
      </c>
      <c r="W511" s="9">
        <f>IF(OR(A511="",V511="-"),"",COUNTIFS($V$2:$V$1001,"&lt;&gt;-",$U$2:$U$1001,"&gt;"&amp;U511)+1)</f>
        <v/>
      </c>
    </row>
    <row r="512">
      <c r="H512" s="8" t="n"/>
      <c r="R512" s="9">
        <f>IF(A512="","",IF(H512="","never",DATEDIF(H512,Scoring!$B$2,"m")))</f>
        <v/>
      </c>
      <c r="S512" s="9">
        <f>IF(A512="","",IF(L512="Y","None",IF(AND(E512&lt;&gt;"",J512="Y"),"Text",IF(AND(D512&lt;&gt;"",I512&lt;&gt;"Y"),"Email",IF(AND(E512&lt;&gt;"",K512="N"),"Call","None")))))</f>
        <v/>
      </c>
      <c r="T512" s="9">
        <f>IF(A512="","",IF(S512="None","Suppressed",IF(AND(H512&lt;&gt;"",R512&lt;Scoring!$B$16),"Recently active",IF(F512="past-client","Past client",IF(F512="sphere","Sphere",IF(F512="lead","Dormant lead","Needs review"))))))</f>
        <v/>
      </c>
      <c r="U512" s="9">
        <f>IF(A512="","",IF(OR(T512="Suppressed",T512="Recently active"),0,IF(F512="past-client",Scoring!$B$3,IF(F512="sphere",Scoring!$B$4,IF(F512="lead",Scoring!$B$5,0)))+MAX(1,MIN(3,N(G512)))*Scoring!$B$6+IF(H512="",Scoring!$B$10,IF(R512&lt;24,Scoring!$B$7,IF(R512&lt;60,Scoring!$B$8,Scoring!$B$9)))+IF(M512="Y",Scoring!$B$11,0)+IF(N(N512)&gt;=7,Scoring!$B$12,IF(N(N512)&gt;=4,Scoring!$B$13,0))))</f>
        <v/>
      </c>
      <c r="V512" s="9">
        <f>IF(A512="","",IF(OR(T512="Suppressed",T512="Recently active"),"-",IF(U512&gt;=Scoring!$B$14,"A",IF(U512&gt;=Scoring!$B$15,"B","C"))))</f>
        <v/>
      </c>
      <c r="W512" s="9">
        <f>IF(OR(A512="",V512="-"),"",COUNTIFS($V$2:$V$1001,"&lt;&gt;-",$U$2:$U$1001,"&gt;"&amp;U512)+1)</f>
        <v/>
      </c>
    </row>
    <row r="513">
      <c r="H513" s="8" t="n"/>
      <c r="R513" s="9">
        <f>IF(A513="","",IF(H513="","never",DATEDIF(H513,Scoring!$B$2,"m")))</f>
        <v/>
      </c>
      <c r="S513" s="9">
        <f>IF(A513="","",IF(L513="Y","None",IF(AND(E513&lt;&gt;"",J513="Y"),"Text",IF(AND(D513&lt;&gt;"",I513&lt;&gt;"Y"),"Email",IF(AND(E513&lt;&gt;"",K513="N"),"Call","None")))))</f>
        <v/>
      </c>
      <c r="T513" s="9">
        <f>IF(A513="","",IF(S513="None","Suppressed",IF(AND(H513&lt;&gt;"",R513&lt;Scoring!$B$16),"Recently active",IF(F513="past-client","Past client",IF(F513="sphere","Sphere",IF(F513="lead","Dormant lead","Needs review"))))))</f>
        <v/>
      </c>
      <c r="U513" s="9">
        <f>IF(A513="","",IF(OR(T513="Suppressed",T513="Recently active"),0,IF(F513="past-client",Scoring!$B$3,IF(F513="sphere",Scoring!$B$4,IF(F513="lead",Scoring!$B$5,0)))+MAX(1,MIN(3,N(G513)))*Scoring!$B$6+IF(H513="",Scoring!$B$10,IF(R513&lt;24,Scoring!$B$7,IF(R513&lt;60,Scoring!$B$8,Scoring!$B$9)))+IF(M513="Y",Scoring!$B$11,0)+IF(N(N513)&gt;=7,Scoring!$B$12,IF(N(N513)&gt;=4,Scoring!$B$13,0))))</f>
        <v/>
      </c>
      <c r="V513" s="9">
        <f>IF(A513="","",IF(OR(T513="Suppressed",T513="Recently active"),"-",IF(U513&gt;=Scoring!$B$14,"A",IF(U513&gt;=Scoring!$B$15,"B","C"))))</f>
        <v/>
      </c>
      <c r="W513" s="9">
        <f>IF(OR(A513="",V513="-"),"",COUNTIFS($V$2:$V$1001,"&lt;&gt;-",$U$2:$U$1001,"&gt;"&amp;U513)+1)</f>
        <v/>
      </c>
    </row>
    <row r="514">
      <c r="H514" s="8" t="n"/>
      <c r="R514" s="9">
        <f>IF(A514="","",IF(H514="","never",DATEDIF(H514,Scoring!$B$2,"m")))</f>
        <v/>
      </c>
      <c r="S514" s="9">
        <f>IF(A514="","",IF(L514="Y","None",IF(AND(E514&lt;&gt;"",J514="Y"),"Text",IF(AND(D514&lt;&gt;"",I514&lt;&gt;"Y"),"Email",IF(AND(E514&lt;&gt;"",K514="N"),"Call","None")))))</f>
        <v/>
      </c>
      <c r="T514" s="9">
        <f>IF(A514="","",IF(S514="None","Suppressed",IF(AND(H514&lt;&gt;"",R514&lt;Scoring!$B$16),"Recently active",IF(F514="past-client","Past client",IF(F514="sphere","Sphere",IF(F514="lead","Dormant lead","Needs review"))))))</f>
        <v/>
      </c>
      <c r="U514" s="9">
        <f>IF(A514="","",IF(OR(T514="Suppressed",T514="Recently active"),0,IF(F514="past-client",Scoring!$B$3,IF(F514="sphere",Scoring!$B$4,IF(F514="lead",Scoring!$B$5,0)))+MAX(1,MIN(3,N(G514)))*Scoring!$B$6+IF(H514="",Scoring!$B$10,IF(R514&lt;24,Scoring!$B$7,IF(R514&lt;60,Scoring!$B$8,Scoring!$B$9)))+IF(M514="Y",Scoring!$B$11,0)+IF(N(N514)&gt;=7,Scoring!$B$12,IF(N(N514)&gt;=4,Scoring!$B$13,0))))</f>
        <v/>
      </c>
      <c r="V514" s="9">
        <f>IF(A514="","",IF(OR(T514="Suppressed",T514="Recently active"),"-",IF(U514&gt;=Scoring!$B$14,"A",IF(U514&gt;=Scoring!$B$15,"B","C"))))</f>
        <v/>
      </c>
      <c r="W514" s="9">
        <f>IF(OR(A514="",V514="-"),"",COUNTIFS($V$2:$V$1001,"&lt;&gt;-",$U$2:$U$1001,"&gt;"&amp;U514)+1)</f>
        <v/>
      </c>
    </row>
    <row r="515">
      <c r="H515" s="8" t="n"/>
      <c r="R515" s="9">
        <f>IF(A515="","",IF(H515="","never",DATEDIF(H515,Scoring!$B$2,"m")))</f>
        <v/>
      </c>
      <c r="S515" s="9">
        <f>IF(A515="","",IF(L515="Y","None",IF(AND(E515&lt;&gt;"",J515="Y"),"Text",IF(AND(D515&lt;&gt;"",I515&lt;&gt;"Y"),"Email",IF(AND(E515&lt;&gt;"",K515="N"),"Call","None")))))</f>
        <v/>
      </c>
      <c r="T515" s="9">
        <f>IF(A515="","",IF(S515="None","Suppressed",IF(AND(H515&lt;&gt;"",R515&lt;Scoring!$B$16),"Recently active",IF(F515="past-client","Past client",IF(F515="sphere","Sphere",IF(F515="lead","Dormant lead","Needs review"))))))</f>
        <v/>
      </c>
      <c r="U515" s="9">
        <f>IF(A515="","",IF(OR(T515="Suppressed",T515="Recently active"),0,IF(F515="past-client",Scoring!$B$3,IF(F515="sphere",Scoring!$B$4,IF(F515="lead",Scoring!$B$5,0)))+MAX(1,MIN(3,N(G515)))*Scoring!$B$6+IF(H515="",Scoring!$B$10,IF(R515&lt;24,Scoring!$B$7,IF(R515&lt;60,Scoring!$B$8,Scoring!$B$9)))+IF(M515="Y",Scoring!$B$11,0)+IF(N(N515)&gt;=7,Scoring!$B$12,IF(N(N515)&gt;=4,Scoring!$B$13,0))))</f>
        <v/>
      </c>
      <c r="V515" s="9">
        <f>IF(A515="","",IF(OR(T515="Suppressed",T515="Recently active"),"-",IF(U515&gt;=Scoring!$B$14,"A",IF(U515&gt;=Scoring!$B$15,"B","C"))))</f>
        <v/>
      </c>
      <c r="W515" s="9">
        <f>IF(OR(A515="",V515="-"),"",COUNTIFS($V$2:$V$1001,"&lt;&gt;-",$U$2:$U$1001,"&gt;"&amp;U515)+1)</f>
        <v/>
      </c>
    </row>
    <row r="516">
      <c r="H516" s="8" t="n"/>
      <c r="R516" s="9">
        <f>IF(A516="","",IF(H516="","never",DATEDIF(H516,Scoring!$B$2,"m")))</f>
        <v/>
      </c>
      <c r="S516" s="9">
        <f>IF(A516="","",IF(L516="Y","None",IF(AND(E516&lt;&gt;"",J516="Y"),"Text",IF(AND(D516&lt;&gt;"",I516&lt;&gt;"Y"),"Email",IF(AND(E516&lt;&gt;"",K516="N"),"Call","None")))))</f>
        <v/>
      </c>
      <c r="T516" s="9">
        <f>IF(A516="","",IF(S516="None","Suppressed",IF(AND(H516&lt;&gt;"",R516&lt;Scoring!$B$16),"Recently active",IF(F516="past-client","Past client",IF(F516="sphere","Sphere",IF(F516="lead","Dormant lead","Needs review"))))))</f>
        <v/>
      </c>
      <c r="U516" s="9">
        <f>IF(A516="","",IF(OR(T516="Suppressed",T516="Recently active"),0,IF(F516="past-client",Scoring!$B$3,IF(F516="sphere",Scoring!$B$4,IF(F516="lead",Scoring!$B$5,0)))+MAX(1,MIN(3,N(G516)))*Scoring!$B$6+IF(H516="",Scoring!$B$10,IF(R516&lt;24,Scoring!$B$7,IF(R516&lt;60,Scoring!$B$8,Scoring!$B$9)))+IF(M516="Y",Scoring!$B$11,0)+IF(N(N516)&gt;=7,Scoring!$B$12,IF(N(N516)&gt;=4,Scoring!$B$13,0))))</f>
        <v/>
      </c>
      <c r="V516" s="9">
        <f>IF(A516="","",IF(OR(T516="Suppressed",T516="Recently active"),"-",IF(U516&gt;=Scoring!$B$14,"A",IF(U516&gt;=Scoring!$B$15,"B","C"))))</f>
        <v/>
      </c>
      <c r="W516" s="9">
        <f>IF(OR(A516="",V516="-"),"",COUNTIFS($V$2:$V$1001,"&lt;&gt;-",$U$2:$U$1001,"&gt;"&amp;U516)+1)</f>
        <v/>
      </c>
    </row>
    <row r="517">
      <c r="H517" s="8" t="n"/>
      <c r="R517" s="9">
        <f>IF(A517="","",IF(H517="","never",DATEDIF(H517,Scoring!$B$2,"m")))</f>
        <v/>
      </c>
      <c r="S517" s="9">
        <f>IF(A517="","",IF(L517="Y","None",IF(AND(E517&lt;&gt;"",J517="Y"),"Text",IF(AND(D517&lt;&gt;"",I517&lt;&gt;"Y"),"Email",IF(AND(E517&lt;&gt;"",K517="N"),"Call","None")))))</f>
        <v/>
      </c>
      <c r="T517" s="9">
        <f>IF(A517="","",IF(S517="None","Suppressed",IF(AND(H517&lt;&gt;"",R517&lt;Scoring!$B$16),"Recently active",IF(F517="past-client","Past client",IF(F517="sphere","Sphere",IF(F517="lead","Dormant lead","Needs review"))))))</f>
        <v/>
      </c>
      <c r="U517" s="9">
        <f>IF(A517="","",IF(OR(T517="Suppressed",T517="Recently active"),0,IF(F517="past-client",Scoring!$B$3,IF(F517="sphere",Scoring!$B$4,IF(F517="lead",Scoring!$B$5,0)))+MAX(1,MIN(3,N(G517)))*Scoring!$B$6+IF(H517="",Scoring!$B$10,IF(R517&lt;24,Scoring!$B$7,IF(R517&lt;60,Scoring!$B$8,Scoring!$B$9)))+IF(M517="Y",Scoring!$B$11,0)+IF(N(N517)&gt;=7,Scoring!$B$12,IF(N(N517)&gt;=4,Scoring!$B$13,0))))</f>
        <v/>
      </c>
      <c r="V517" s="9">
        <f>IF(A517="","",IF(OR(T517="Suppressed",T517="Recently active"),"-",IF(U517&gt;=Scoring!$B$14,"A",IF(U517&gt;=Scoring!$B$15,"B","C"))))</f>
        <v/>
      </c>
      <c r="W517" s="9">
        <f>IF(OR(A517="",V517="-"),"",COUNTIFS($V$2:$V$1001,"&lt;&gt;-",$U$2:$U$1001,"&gt;"&amp;U517)+1)</f>
        <v/>
      </c>
    </row>
    <row r="518">
      <c r="H518" s="8" t="n"/>
      <c r="R518" s="9">
        <f>IF(A518="","",IF(H518="","never",DATEDIF(H518,Scoring!$B$2,"m")))</f>
        <v/>
      </c>
      <c r="S518" s="9">
        <f>IF(A518="","",IF(L518="Y","None",IF(AND(E518&lt;&gt;"",J518="Y"),"Text",IF(AND(D518&lt;&gt;"",I518&lt;&gt;"Y"),"Email",IF(AND(E518&lt;&gt;"",K518="N"),"Call","None")))))</f>
        <v/>
      </c>
      <c r="T518" s="9">
        <f>IF(A518="","",IF(S518="None","Suppressed",IF(AND(H518&lt;&gt;"",R518&lt;Scoring!$B$16),"Recently active",IF(F518="past-client","Past client",IF(F518="sphere","Sphere",IF(F518="lead","Dormant lead","Needs review"))))))</f>
        <v/>
      </c>
      <c r="U518" s="9">
        <f>IF(A518="","",IF(OR(T518="Suppressed",T518="Recently active"),0,IF(F518="past-client",Scoring!$B$3,IF(F518="sphere",Scoring!$B$4,IF(F518="lead",Scoring!$B$5,0)))+MAX(1,MIN(3,N(G518)))*Scoring!$B$6+IF(H518="",Scoring!$B$10,IF(R518&lt;24,Scoring!$B$7,IF(R518&lt;60,Scoring!$B$8,Scoring!$B$9)))+IF(M518="Y",Scoring!$B$11,0)+IF(N(N518)&gt;=7,Scoring!$B$12,IF(N(N518)&gt;=4,Scoring!$B$13,0))))</f>
        <v/>
      </c>
      <c r="V518" s="9">
        <f>IF(A518="","",IF(OR(T518="Suppressed",T518="Recently active"),"-",IF(U518&gt;=Scoring!$B$14,"A",IF(U518&gt;=Scoring!$B$15,"B","C"))))</f>
        <v/>
      </c>
      <c r="W518" s="9">
        <f>IF(OR(A518="",V518="-"),"",COUNTIFS($V$2:$V$1001,"&lt;&gt;-",$U$2:$U$1001,"&gt;"&amp;U518)+1)</f>
        <v/>
      </c>
    </row>
    <row r="519">
      <c r="H519" s="8" t="n"/>
      <c r="R519" s="9">
        <f>IF(A519="","",IF(H519="","never",DATEDIF(H519,Scoring!$B$2,"m")))</f>
        <v/>
      </c>
      <c r="S519" s="9">
        <f>IF(A519="","",IF(L519="Y","None",IF(AND(E519&lt;&gt;"",J519="Y"),"Text",IF(AND(D519&lt;&gt;"",I519&lt;&gt;"Y"),"Email",IF(AND(E519&lt;&gt;"",K519="N"),"Call","None")))))</f>
        <v/>
      </c>
      <c r="T519" s="9">
        <f>IF(A519="","",IF(S519="None","Suppressed",IF(AND(H519&lt;&gt;"",R519&lt;Scoring!$B$16),"Recently active",IF(F519="past-client","Past client",IF(F519="sphere","Sphere",IF(F519="lead","Dormant lead","Needs review"))))))</f>
        <v/>
      </c>
      <c r="U519" s="9">
        <f>IF(A519="","",IF(OR(T519="Suppressed",T519="Recently active"),0,IF(F519="past-client",Scoring!$B$3,IF(F519="sphere",Scoring!$B$4,IF(F519="lead",Scoring!$B$5,0)))+MAX(1,MIN(3,N(G519)))*Scoring!$B$6+IF(H519="",Scoring!$B$10,IF(R519&lt;24,Scoring!$B$7,IF(R519&lt;60,Scoring!$B$8,Scoring!$B$9)))+IF(M519="Y",Scoring!$B$11,0)+IF(N(N519)&gt;=7,Scoring!$B$12,IF(N(N519)&gt;=4,Scoring!$B$13,0))))</f>
        <v/>
      </c>
      <c r="V519" s="9">
        <f>IF(A519="","",IF(OR(T519="Suppressed",T519="Recently active"),"-",IF(U519&gt;=Scoring!$B$14,"A",IF(U519&gt;=Scoring!$B$15,"B","C"))))</f>
        <v/>
      </c>
      <c r="W519" s="9">
        <f>IF(OR(A519="",V519="-"),"",COUNTIFS($V$2:$V$1001,"&lt;&gt;-",$U$2:$U$1001,"&gt;"&amp;U519)+1)</f>
        <v/>
      </c>
    </row>
    <row r="520">
      <c r="H520" s="8" t="n"/>
      <c r="R520" s="9">
        <f>IF(A520="","",IF(H520="","never",DATEDIF(H520,Scoring!$B$2,"m")))</f>
        <v/>
      </c>
      <c r="S520" s="9">
        <f>IF(A520="","",IF(L520="Y","None",IF(AND(E520&lt;&gt;"",J520="Y"),"Text",IF(AND(D520&lt;&gt;"",I520&lt;&gt;"Y"),"Email",IF(AND(E520&lt;&gt;"",K520="N"),"Call","None")))))</f>
        <v/>
      </c>
      <c r="T520" s="9">
        <f>IF(A520="","",IF(S520="None","Suppressed",IF(AND(H520&lt;&gt;"",R520&lt;Scoring!$B$16),"Recently active",IF(F520="past-client","Past client",IF(F520="sphere","Sphere",IF(F520="lead","Dormant lead","Needs review"))))))</f>
        <v/>
      </c>
      <c r="U520" s="9">
        <f>IF(A520="","",IF(OR(T520="Suppressed",T520="Recently active"),0,IF(F520="past-client",Scoring!$B$3,IF(F520="sphere",Scoring!$B$4,IF(F520="lead",Scoring!$B$5,0)))+MAX(1,MIN(3,N(G520)))*Scoring!$B$6+IF(H520="",Scoring!$B$10,IF(R520&lt;24,Scoring!$B$7,IF(R520&lt;60,Scoring!$B$8,Scoring!$B$9)))+IF(M520="Y",Scoring!$B$11,0)+IF(N(N520)&gt;=7,Scoring!$B$12,IF(N(N520)&gt;=4,Scoring!$B$13,0))))</f>
        <v/>
      </c>
      <c r="V520" s="9">
        <f>IF(A520="","",IF(OR(T520="Suppressed",T520="Recently active"),"-",IF(U520&gt;=Scoring!$B$14,"A",IF(U520&gt;=Scoring!$B$15,"B","C"))))</f>
        <v/>
      </c>
      <c r="W520" s="9">
        <f>IF(OR(A520="",V520="-"),"",COUNTIFS($V$2:$V$1001,"&lt;&gt;-",$U$2:$U$1001,"&gt;"&amp;U520)+1)</f>
        <v/>
      </c>
    </row>
    <row r="521">
      <c r="H521" s="8" t="n"/>
      <c r="R521" s="9">
        <f>IF(A521="","",IF(H521="","never",DATEDIF(H521,Scoring!$B$2,"m")))</f>
        <v/>
      </c>
      <c r="S521" s="9">
        <f>IF(A521="","",IF(L521="Y","None",IF(AND(E521&lt;&gt;"",J521="Y"),"Text",IF(AND(D521&lt;&gt;"",I521&lt;&gt;"Y"),"Email",IF(AND(E521&lt;&gt;"",K521="N"),"Call","None")))))</f>
        <v/>
      </c>
      <c r="T521" s="9">
        <f>IF(A521="","",IF(S521="None","Suppressed",IF(AND(H521&lt;&gt;"",R521&lt;Scoring!$B$16),"Recently active",IF(F521="past-client","Past client",IF(F521="sphere","Sphere",IF(F521="lead","Dormant lead","Needs review"))))))</f>
        <v/>
      </c>
      <c r="U521" s="9">
        <f>IF(A521="","",IF(OR(T521="Suppressed",T521="Recently active"),0,IF(F521="past-client",Scoring!$B$3,IF(F521="sphere",Scoring!$B$4,IF(F521="lead",Scoring!$B$5,0)))+MAX(1,MIN(3,N(G521)))*Scoring!$B$6+IF(H521="",Scoring!$B$10,IF(R521&lt;24,Scoring!$B$7,IF(R521&lt;60,Scoring!$B$8,Scoring!$B$9)))+IF(M521="Y",Scoring!$B$11,0)+IF(N(N521)&gt;=7,Scoring!$B$12,IF(N(N521)&gt;=4,Scoring!$B$13,0))))</f>
        <v/>
      </c>
      <c r="V521" s="9">
        <f>IF(A521="","",IF(OR(T521="Suppressed",T521="Recently active"),"-",IF(U521&gt;=Scoring!$B$14,"A",IF(U521&gt;=Scoring!$B$15,"B","C"))))</f>
        <v/>
      </c>
      <c r="W521" s="9">
        <f>IF(OR(A521="",V521="-"),"",COUNTIFS($V$2:$V$1001,"&lt;&gt;-",$U$2:$U$1001,"&gt;"&amp;U521)+1)</f>
        <v/>
      </c>
    </row>
    <row r="522">
      <c r="H522" s="8" t="n"/>
      <c r="R522" s="9">
        <f>IF(A522="","",IF(H522="","never",DATEDIF(H522,Scoring!$B$2,"m")))</f>
        <v/>
      </c>
      <c r="S522" s="9">
        <f>IF(A522="","",IF(L522="Y","None",IF(AND(E522&lt;&gt;"",J522="Y"),"Text",IF(AND(D522&lt;&gt;"",I522&lt;&gt;"Y"),"Email",IF(AND(E522&lt;&gt;"",K522="N"),"Call","None")))))</f>
        <v/>
      </c>
      <c r="T522" s="9">
        <f>IF(A522="","",IF(S522="None","Suppressed",IF(AND(H522&lt;&gt;"",R522&lt;Scoring!$B$16),"Recently active",IF(F522="past-client","Past client",IF(F522="sphere","Sphere",IF(F522="lead","Dormant lead","Needs review"))))))</f>
        <v/>
      </c>
      <c r="U522" s="9">
        <f>IF(A522="","",IF(OR(T522="Suppressed",T522="Recently active"),0,IF(F522="past-client",Scoring!$B$3,IF(F522="sphere",Scoring!$B$4,IF(F522="lead",Scoring!$B$5,0)))+MAX(1,MIN(3,N(G522)))*Scoring!$B$6+IF(H522="",Scoring!$B$10,IF(R522&lt;24,Scoring!$B$7,IF(R522&lt;60,Scoring!$B$8,Scoring!$B$9)))+IF(M522="Y",Scoring!$B$11,0)+IF(N(N522)&gt;=7,Scoring!$B$12,IF(N(N522)&gt;=4,Scoring!$B$13,0))))</f>
        <v/>
      </c>
      <c r="V522" s="9">
        <f>IF(A522="","",IF(OR(T522="Suppressed",T522="Recently active"),"-",IF(U522&gt;=Scoring!$B$14,"A",IF(U522&gt;=Scoring!$B$15,"B","C"))))</f>
        <v/>
      </c>
      <c r="W522" s="9">
        <f>IF(OR(A522="",V522="-"),"",COUNTIFS($V$2:$V$1001,"&lt;&gt;-",$U$2:$U$1001,"&gt;"&amp;U522)+1)</f>
        <v/>
      </c>
    </row>
    <row r="523">
      <c r="H523" s="8" t="n"/>
      <c r="R523" s="9">
        <f>IF(A523="","",IF(H523="","never",DATEDIF(H523,Scoring!$B$2,"m")))</f>
        <v/>
      </c>
      <c r="S523" s="9">
        <f>IF(A523="","",IF(L523="Y","None",IF(AND(E523&lt;&gt;"",J523="Y"),"Text",IF(AND(D523&lt;&gt;"",I523&lt;&gt;"Y"),"Email",IF(AND(E523&lt;&gt;"",K523="N"),"Call","None")))))</f>
        <v/>
      </c>
      <c r="T523" s="9">
        <f>IF(A523="","",IF(S523="None","Suppressed",IF(AND(H523&lt;&gt;"",R523&lt;Scoring!$B$16),"Recently active",IF(F523="past-client","Past client",IF(F523="sphere","Sphere",IF(F523="lead","Dormant lead","Needs review"))))))</f>
        <v/>
      </c>
      <c r="U523" s="9">
        <f>IF(A523="","",IF(OR(T523="Suppressed",T523="Recently active"),0,IF(F523="past-client",Scoring!$B$3,IF(F523="sphere",Scoring!$B$4,IF(F523="lead",Scoring!$B$5,0)))+MAX(1,MIN(3,N(G523)))*Scoring!$B$6+IF(H523="",Scoring!$B$10,IF(R523&lt;24,Scoring!$B$7,IF(R523&lt;60,Scoring!$B$8,Scoring!$B$9)))+IF(M523="Y",Scoring!$B$11,0)+IF(N(N523)&gt;=7,Scoring!$B$12,IF(N(N523)&gt;=4,Scoring!$B$13,0))))</f>
        <v/>
      </c>
      <c r="V523" s="9">
        <f>IF(A523="","",IF(OR(T523="Suppressed",T523="Recently active"),"-",IF(U523&gt;=Scoring!$B$14,"A",IF(U523&gt;=Scoring!$B$15,"B","C"))))</f>
        <v/>
      </c>
      <c r="W523" s="9">
        <f>IF(OR(A523="",V523="-"),"",COUNTIFS($V$2:$V$1001,"&lt;&gt;-",$U$2:$U$1001,"&gt;"&amp;U523)+1)</f>
        <v/>
      </c>
    </row>
    <row r="524">
      <c r="H524" s="8" t="n"/>
      <c r="R524" s="9">
        <f>IF(A524="","",IF(H524="","never",DATEDIF(H524,Scoring!$B$2,"m")))</f>
        <v/>
      </c>
      <c r="S524" s="9">
        <f>IF(A524="","",IF(L524="Y","None",IF(AND(E524&lt;&gt;"",J524="Y"),"Text",IF(AND(D524&lt;&gt;"",I524&lt;&gt;"Y"),"Email",IF(AND(E524&lt;&gt;"",K524="N"),"Call","None")))))</f>
        <v/>
      </c>
      <c r="T524" s="9">
        <f>IF(A524="","",IF(S524="None","Suppressed",IF(AND(H524&lt;&gt;"",R524&lt;Scoring!$B$16),"Recently active",IF(F524="past-client","Past client",IF(F524="sphere","Sphere",IF(F524="lead","Dormant lead","Needs review"))))))</f>
        <v/>
      </c>
      <c r="U524" s="9">
        <f>IF(A524="","",IF(OR(T524="Suppressed",T524="Recently active"),0,IF(F524="past-client",Scoring!$B$3,IF(F524="sphere",Scoring!$B$4,IF(F524="lead",Scoring!$B$5,0)))+MAX(1,MIN(3,N(G524)))*Scoring!$B$6+IF(H524="",Scoring!$B$10,IF(R524&lt;24,Scoring!$B$7,IF(R524&lt;60,Scoring!$B$8,Scoring!$B$9)))+IF(M524="Y",Scoring!$B$11,0)+IF(N(N524)&gt;=7,Scoring!$B$12,IF(N(N524)&gt;=4,Scoring!$B$13,0))))</f>
        <v/>
      </c>
      <c r="V524" s="9">
        <f>IF(A524="","",IF(OR(T524="Suppressed",T524="Recently active"),"-",IF(U524&gt;=Scoring!$B$14,"A",IF(U524&gt;=Scoring!$B$15,"B","C"))))</f>
        <v/>
      </c>
      <c r="W524" s="9">
        <f>IF(OR(A524="",V524="-"),"",COUNTIFS($V$2:$V$1001,"&lt;&gt;-",$U$2:$U$1001,"&gt;"&amp;U524)+1)</f>
        <v/>
      </c>
    </row>
    <row r="525">
      <c r="H525" s="8" t="n"/>
      <c r="R525" s="9">
        <f>IF(A525="","",IF(H525="","never",DATEDIF(H525,Scoring!$B$2,"m")))</f>
        <v/>
      </c>
      <c r="S525" s="9">
        <f>IF(A525="","",IF(L525="Y","None",IF(AND(E525&lt;&gt;"",J525="Y"),"Text",IF(AND(D525&lt;&gt;"",I525&lt;&gt;"Y"),"Email",IF(AND(E525&lt;&gt;"",K525="N"),"Call","None")))))</f>
        <v/>
      </c>
      <c r="T525" s="9">
        <f>IF(A525="","",IF(S525="None","Suppressed",IF(AND(H525&lt;&gt;"",R525&lt;Scoring!$B$16),"Recently active",IF(F525="past-client","Past client",IF(F525="sphere","Sphere",IF(F525="lead","Dormant lead","Needs review"))))))</f>
        <v/>
      </c>
      <c r="U525" s="9">
        <f>IF(A525="","",IF(OR(T525="Suppressed",T525="Recently active"),0,IF(F525="past-client",Scoring!$B$3,IF(F525="sphere",Scoring!$B$4,IF(F525="lead",Scoring!$B$5,0)))+MAX(1,MIN(3,N(G525)))*Scoring!$B$6+IF(H525="",Scoring!$B$10,IF(R525&lt;24,Scoring!$B$7,IF(R525&lt;60,Scoring!$B$8,Scoring!$B$9)))+IF(M525="Y",Scoring!$B$11,0)+IF(N(N525)&gt;=7,Scoring!$B$12,IF(N(N525)&gt;=4,Scoring!$B$13,0))))</f>
        <v/>
      </c>
      <c r="V525" s="9">
        <f>IF(A525="","",IF(OR(T525="Suppressed",T525="Recently active"),"-",IF(U525&gt;=Scoring!$B$14,"A",IF(U525&gt;=Scoring!$B$15,"B","C"))))</f>
        <v/>
      </c>
      <c r="W525" s="9">
        <f>IF(OR(A525="",V525="-"),"",COUNTIFS($V$2:$V$1001,"&lt;&gt;-",$U$2:$U$1001,"&gt;"&amp;U525)+1)</f>
        <v/>
      </c>
    </row>
    <row r="526">
      <c r="H526" s="8" t="n"/>
      <c r="R526" s="9">
        <f>IF(A526="","",IF(H526="","never",DATEDIF(H526,Scoring!$B$2,"m")))</f>
        <v/>
      </c>
      <c r="S526" s="9">
        <f>IF(A526="","",IF(L526="Y","None",IF(AND(E526&lt;&gt;"",J526="Y"),"Text",IF(AND(D526&lt;&gt;"",I526&lt;&gt;"Y"),"Email",IF(AND(E526&lt;&gt;"",K526="N"),"Call","None")))))</f>
        <v/>
      </c>
      <c r="T526" s="9">
        <f>IF(A526="","",IF(S526="None","Suppressed",IF(AND(H526&lt;&gt;"",R526&lt;Scoring!$B$16),"Recently active",IF(F526="past-client","Past client",IF(F526="sphere","Sphere",IF(F526="lead","Dormant lead","Needs review"))))))</f>
        <v/>
      </c>
      <c r="U526" s="9">
        <f>IF(A526="","",IF(OR(T526="Suppressed",T526="Recently active"),0,IF(F526="past-client",Scoring!$B$3,IF(F526="sphere",Scoring!$B$4,IF(F526="lead",Scoring!$B$5,0)))+MAX(1,MIN(3,N(G526)))*Scoring!$B$6+IF(H526="",Scoring!$B$10,IF(R526&lt;24,Scoring!$B$7,IF(R526&lt;60,Scoring!$B$8,Scoring!$B$9)))+IF(M526="Y",Scoring!$B$11,0)+IF(N(N526)&gt;=7,Scoring!$B$12,IF(N(N526)&gt;=4,Scoring!$B$13,0))))</f>
        <v/>
      </c>
      <c r="V526" s="9">
        <f>IF(A526="","",IF(OR(T526="Suppressed",T526="Recently active"),"-",IF(U526&gt;=Scoring!$B$14,"A",IF(U526&gt;=Scoring!$B$15,"B","C"))))</f>
        <v/>
      </c>
      <c r="W526" s="9">
        <f>IF(OR(A526="",V526="-"),"",COUNTIFS($V$2:$V$1001,"&lt;&gt;-",$U$2:$U$1001,"&gt;"&amp;U526)+1)</f>
        <v/>
      </c>
    </row>
    <row r="527">
      <c r="H527" s="8" t="n"/>
      <c r="R527" s="9">
        <f>IF(A527="","",IF(H527="","never",DATEDIF(H527,Scoring!$B$2,"m")))</f>
        <v/>
      </c>
      <c r="S527" s="9">
        <f>IF(A527="","",IF(L527="Y","None",IF(AND(E527&lt;&gt;"",J527="Y"),"Text",IF(AND(D527&lt;&gt;"",I527&lt;&gt;"Y"),"Email",IF(AND(E527&lt;&gt;"",K527="N"),"Call","None")))))</f>
        <v/>
      </c>
      <c r="T527" s="9">
        <f>IF(A527="","",IF(S527="None","Suppressed",IF(AND(H527&lt;&gt;"",R527&lt;Scoring!$B$16),"Recently active",IF(F527="past-client","Past client",IF(F527="sphere","Sphere",IF(F527="lead","Dormant lead","Needs review"))))))</f>
        <v/>
      </c>
      <c r="U527" s="9">
        <f>IF(A527="","",IF(OR(T527="Suppressed",T527="Recently active"),0,IF(F527="past-client",Scoring!$B$3,IF(F527="sphere",Scoring!$B$4,IF(F527="lead",Scoring!$B$5,0)))+MAX(1,MIN(3,N(G527)))*Scoring!$B$6+IF(H527="",Scoring!$B$10,IF(R527&lt;24,Scoring!$B$7,IF(R527&lt;60,Scoring!$B$8,Scoring!$B$9)))+IF(M527="Y",Scoring!$B$11,0)+IF(N(N527)&gt;=7,Scoring!$B$12,IF(N(N527)&gt;=4,Scoring!$B$13,0))))</f>
        <v/>
      </c>
      <c r="V527" s="9">
        <f>IF(A527="","",IF(OR(T527="Suppressed",T527="Recently active"),"-",IF(U527&gt;=Scoring!$B$14,"A",IF(U527&gt;=Scoring!$B$15,"B","C"))))</f>
        <v/>
      </c>
      <c r="W527" s="9">
        <f>IF(OR(A527="",V527="-"),"",COUNTIFS($V$2:$V$1001,"&lt;&gt;-",$U$2:$U$1001,"&gt;"&amp;U527)+1)</f>
        <v/>
      </c>
    </row>
    <row r="528">
      <c r="H528" s="8" t="n"/>
      <c r="R528" s="9">
        <f>IF(A528="","",IF(H528="","never",DATEDIF(H528,Scoring!$B$2,"m")))</f>
        <v/>
      </c>
      <c r="S528" s="9">
        <f>IF(A528="","",IF(L528="Y","None",IF(AND(E528&lt;&gt;"",J528="Y"),"Text",IF(AND(D528&lt;&gt;"",I528&lt;&gt;"Y"),"Email",IF(AND(E528&lt;&gt;"",K528="N"),"Call","None")))))</f>
        <v/>
      </c>
      <c r="T528" s="9">
        <f>IF(A528="","",IF(S528="None","Suppressed",IF(AND(H528&lt;&gt;"",R528&lt;Scoring!$B$16),"Recently active",IF(F528="past-client","Past client",IF(F528="sphere","Sphere",IF(F528="lead","Dormant lead","Needs review"))))))</f>
        <v/>
      </c>
      <c r="U528" s="9">
        <f>IF(A528="","",IF(OR(T528="Suppressed",T528="Recently active"),0,IF(F528="past-client",Scoring!$B$3,IF(F528="sphere",Scoring!$B$4,IF(F528="lead",Scoring!$B$5,0)))+MAX(1,MIN(3,N(G528)))*Scoring!$B$6+IF(H528="",Scoring!$B$10,IF(R528&lt;24,Scoring!$B$7,IF(R528&lt;60,Scoring!$B$8,Scoring!$B$9)))+IF(M528="Y",Scoring!$B$11,0)+IF(N(N528)&gt;=7,Scoring!$B$12,IF(N(N528)&gt;=4,Scoring!$B$13,0))))</f>
        <v/>
      </c>
      <c r="V528" s="9">
        <f>IF(A528="","",IF(OR(T528="Suppressed",T528="Recently active"),"-",IF(U528&gt;=Scoring!$B$14,"A",IF(U528&gt;=Scoring!$B$15,"B","C"))))</f>
        <v/>
      </c>
      <c r="W528" s="9">
        <f>IF(OR(A528="",V528="-"),"",COUNTIFS($V$2:$V$1001,"&lt;&gt;-",$U$2:$U$1001,"&gt;"&amp;U528)+1)</f>
        <v/>
      </c>
    </row>
    <row r="529">
      <c r="H529" s="8" t="n"/>
      <c r="R529" s="9">
        <f>IF(A529="","",IF(H529="","never",DATEDIF(H529,Scoring!$B$2,"m")))</f>
        <v/>
      </c>
      <c r="S529" s="9">
        <f>IF(A529="","",IF(L529="Y","None",IF(AND(E529&lt;&gt;"",J529="Y"),"Text",IF(AND(D529&lt;&gt;"",I529&lt;&gt;"Y"),"Email",IF(AND(E529&lt;&gt;"",K529="N"),"Call","None")))))</f>
        <v/>
      </c>
      <c r="T529" s="9">
        <f>IF(A529="","",IF(S529="None","Suppressed",IF(AND(H529&lt;&gt;"",R529&lt;Scoring!$B$16),"Recently active",IF(F529="past-client","Past client",IF(F529="sphere","Sphere",IF(F529="lead","Dormant lead","Needs review"))))))</f>
        <v/>
      </c>
      <c r="U529" s="9">
        <f>IF(A529="","",IF(OR(T529="Suppressed",T529="Recently active"),0,IF(F529="past-client",Scoring!$B$3,IF(F529="sphere",Scoring!$B$4,IF(F529="lead",Scoring!$B$5,0)))+MAX(1,MIN(3,N(G529)))*Scoring!$B$6+IF(H529="",Scoring!$B$10,IF(R529&lt;24,Scoring!$B$7,IF(R529&lt;60,Scoring!$B$8,Scoring!$B$9)))+IF(M529="Y",Scoring!$B$11,0)+IF(N(N529)&gt;=7,Scoring!$B$12,IF(N(N529)&gt;=4,Scoring!$B$13,0))))</f>
        <v/>
      </c>
      <c r="V529" s="9">
        <f>IF(A529="","",IF(OR(T529="Suppressed",T529="Recently active"),"-",IF(U529&gt;=Scoring!$B$14,"A",IF(U529&gt;=Scoring!$B$15,"B","C"))))</f>
        <v/>
      </c>
      <c r="W529" s="9">
        <f>IF(OR(A529="",V529="-"),"",COUNTIFS($V$2:$V$1001,"&lt;&gt;-",$U$2:$U$1001,"&gt;"&amp;U529)+1)</f>
        <v/>
      </c>
    </row>
    <row r="530">
      <c r="H530" s="8" t="n"/>
      <c r="R530" s="9">
        <f>IF(A530="","",IF(H530="","never",DATEDIF(H530,Scoring!$B$2,"m")))</f>
        <v/>
      </c>
      <c r="S530" s="9">
        <f>IF(A530="","",IF(L530="Y","None",IF(AND(E530&lt;&gt;"",J530="Y"),"Text",IF(AND(D530&lt;&gt;"",I530&lt;&gt;"Y"),"Email",IF(AND(E530&lt;&gt;"",K530="N"),"Call","None")))))</f>
        <v/>
      </c>
      <c r="T530" s="9">
        <f>IF(A530="","",IF(S530="None","Suppressed",IF(AND(H530&lt;&gt;"",R530&lt;Scoring!$B$16),"Recently active",IF(F530="past-client","Past client",IF(F530="sphere","Sphere",IF(F530="lead","Dormant lead","Needs review"))))))</f>
        <v/>
      </c>
      <c r="U530" s="9">
        <f>IF(A530="","",IF(OR(T530="Suppressed",T530="Recently active"),0,IF(F530="past-client",Scoring!$B$3,IF(F530="sphere",Scoring!$B$4,IF(F530="lead",Scoring!$B$5,0)))+MAX(1,MIN(3,N(G530)))*Scoring!$B$6+IF(H530="",Scoring!$B$10,IF(R530&lt;24,Scoring!$B$7,IF(R530&lt;60,Scoring!$B$8,Scoring!$B$9)))+IF(M530="Y",Scoring!$B$11,0)+IF(N(N530)&gt;=7,Scoring!$B$12,IF(N(N530)&gt;=4,Scoring!$B$13,0))))</f>
        <v/>
      </c>
      <c r="V530" s="9">
        <f>IF(A530="","",IF(OR(T530="Suppressed",T530="Recently active"),"-",IF(U530&gt;=Scoring!$B$14,"A",IF(U530&gt;=Scoring!$B$15,"B","C"))))</f>
        <v/>
      </c>
      <c r="W530" s="9">
        <f>IF(OR(A530="",V530="-"),"",COUNTIFS($V$2:$V$1001,"&lt;&gt;-",$U$2:$U$1001,"&gt;"&amp;U530)+1)</f>
        <v/>
      </c>
    </row>
    <row r="531">
      <c r="H531" s="8" t="n"/>
      <c r="R531" s="9">
        <f>IF(A531="","",IF(H531="","never",DATEDIF(H531,Scoring!$B$2,"m")))</f>
        <v/>
      </c>
      <c r="S531" s="9">
        <f>IF(A531="","",IF(L531="Y","None",IF(AND(E531&lt;&gt;"",J531="Y"),"Text",IF(AND(D531&lt;&gt;"",I531&lt;&gt;"Y"),"Email",IF(AND(E531&lt;&gt;"",K531="N"),"Call","None")))))</f>
        <v/>
      </c>
      <c r="T531" s="9">
        <f>IF(A531="","",IF(S531="None","Suppressed",IF(AND(H531&lt;&gt;"",R531&lt;Scoring!$B$16),"Recently active",IF(F531="past-client","Past client",IF(F531="sphere","Sphere",IF(F531="lead","Dormant lead","Needs review"))))))</f>
        <v/>
      </c>
      <c r="U531" s="9">
        <f>IF(A531="","",IF(OR(T531="Suppressed",T531="Recently active"),0,IF(F531="past-client",Scoring!$B$3,IF(F531="sphere",Scoring!$B$4,IF(F531="lead",Scoring!$B$5,0)))+MAX(1,MIN(3,N(G531)))*Scoring!$B$6+IF(H531="",Scoring!$B$10,IF(R531&lt;24,Scoring!$B$7,IF(R531&lt;60,Scoring!$B$8,Scoring!$B$9)))+IF(M531="Y",Scoring!$B$11,0)+IF(N(N531)&gt;=7,Scoring!$B$12,IF(N(N531)&gt;=4,Scoring!$B$13,0))))</f>
        <v/>
      </c>
      <c r="V531" s="9">
        <f>IF(A531="","",IF(OR(T531="Suppressed",T531="Recently active"),"-",IF(U531&gt;=Scoring!$B$14,"A",IF(U531&gt;=Scoring!$B$15,"B","C"))))</f>
        <v/>
      </c>
      <c r="W531" s="9">
        <f>IF(OR(A531="",V531="-"),"",COUNTIFS($V$2:$V$1001,"&lt;&gt;-",$U$2:$U$1001,"&gt;"&amp;U531)+1)</f>
        <v/>
      </c>
    </row>
    <row r="532">
      <c r="H532" s="8" t="n"/>
      <c r="R532" s="9">
        <f>IF(A532="","",IF(H532="","never",DATEDIF(H532,Scoring!$B$2,"m")))</f>
        <v/>
      </c>
      <c r="S532" s="9">
        <f>IF(A532="","",IF(L532="Y","None",IF(AND(E532&lt;&gt;"",J532="Y"),"Text",IF(AND(D532&lt;&gt;"",I532&lt;&gt;"Y"),"Email",IF(AND(E532&lt;&gt;"",K532="N"),"Call","None")))))</f>
        <v/>
      </c>
      <c r="T532" s="9">
        <f>IF(A532="","",IF(S532="None","Suppressed",IF(AND(H532&lt;&gt;"",R532&lt;Scoring!$B$16),"Recently active",IF(F532="past-client","Past client",IF(F532="sphere","Sphere",IF(F532="lead","Dormant lead","Needs review"))))))</f>
        <v/>
      </c>
      <c r="U532" s="9">
        <f>IF(A532="","",IF(OR(T532="Suppressed",T532="Recently active"),0,IF(F532="past-client",Scoring!$B$3,IF(F532="sphere",Scoring!$B$4,IF(F532="lead",Scoring!$B$5,0)))+MAX(1,MIN(3,N(G532)))*Scoring!$B$6+IF(H532="",Scoring!$B$10,IF(R532&lt;24,Scoring!$B$7,IF(R532&lt;60,Scoring!$B$8,Scoring!$B$9)))+IF(M532="Y",Scoring!$B$11,0)+IF(N(N532)&gt;=7,Scoring!$B$12,IF(N(N532)&gt;=4,Scoring!$B$13,0))))</f>
        <v/>
      </c>
      <c r="V532" s="9">
        <f>IF(A532="","",IF(OR(T532="Suppressed",T532="Recently active"),"-",IF(U532&gt;=Scoring!$B$14,"A",IF(U532&gt;=Scoring!$B$15,"B","C"))))</f>
        <v/>
      </c>
      <c r="W532" s="9">
        <f>IF(OR(A532="",V532="-"),"",COUNTIFS($V$2:$V$1001,"&lt;&gt;-",$U$2:$U$1001,"&gt;"&amp;U532)+1)</f>
        <v/>
      </c>
    </row>
    <row r="533">
      <c r="H533" s="8" t="n"/>
      <c r="R533" s="9">
        <f>IF(A533="","",IF(H533="","never",DATEDIF(H533,Scoring!$B$2,"m")))</f>
        <v/>
      </c>
      <c r="S533" s="9">
        <f>IF(A533="","",IF(L533="Y","None",IF(AND(E533&lt;&gt;"",J533="Y"),"Text",IF(AND(D533&lt;&gt;"",I533&lt;&gt;"Y"),"Email",IF(AND(E533&lt;&gt;"",K533="N"),"Call","None")))))</f>
        <v/>
      </c>
      <c r="T533" s="9">
        <f>IF(A533="","",IF(S533="None","Suppressed",IF(AND(H533&lt;&gt;"",R533&lt;Scoring!$B$16),"Recently active",IF(F533="past-client","Past client",IF(F533="sphere","Sphere",IF(F533="lead","Dormant lead","Needs review"))))))</f>
        <v/>
      </c>
      <c r="U533" s="9">
        <f>IF(A533="","",IF(OR(T533="Suppressed",T533="Recently active"),0,IF(F533="past-client",Scoring!$B$3,IF(F533="sphere",Scoring!$B$4,IF(F533="lead",Scoring!$B$5,0)))+MAX(1,MIN(3,N(G533)))*Scoring!$B$6+IF(H533="",Scoring!$B$10,IF(R533&lt;24,Scoring!$B$7,IF(R533&lt;60,Scoring!$B$8,Scoring!$B$9)))+IF(M533="Y",Scoring!$B$11,0)+IF(N(N533)&gt;=7,Scoring!$B$12,IF(N(N533)&gt;=4,Scoring!$B$13,0))))</f>
        <v/>
      </c>
      <c r="V533" s="9">
        <f>IF(A533="","",IF(OR(T533="Suppressed",T533="Recently active"),"-",IF(U533&gt;=Scoring!$B$14,"A",IF(U533&gt;=Scoring!$B$15,"B","C"))))</f>
        <v/>
      </c>
      <c r="W533" s="9">
        <f>IF(OR(A533="",V533="-"),"",COUNTIFS($V$2:$V$1001,"&lt;&gt;-",$U$2:$U$1001,"&gt;"&amp;U533)+1)</f>
        <v/>
      </c>
    </row>
    <row r="534">
      <c r="H534" s="8" t="n"/>
      <c r="R534" s="9">
        <f>IF(A534="","",IF(H534="","never",DATEDIF(H534,Scoring!$B$2,"m")))</f>
        <v/>
      </c>
      <c r="S534" s="9">
        <f>IF(A534="","",IF(L534="Y","None",IF(AND(E534&lt;&gt;"",J534="Y"),"Text",IF(AND(D534&lt;&gt;"",I534&lt;&gt;"Y"),"Email",IF(AND(E534&lt;&gt;"",K534="N"),"Call","None")))))</f>
        <v/>
      </c>
      <c r="T534" s="9">
        <f>IF(A534="","",IF(S534="None","Suppressed",IF(AND(H534&lt;&gt;"",R534&lt;Scoring!$B$16),"Recently active",IF(F534="past-client","Past client",IF(F534="sphere","Sphere",IF(F534="lead","Dormant lead","Needs review"))))))</f>
        <v/>
      </c>
      <c r="U534" s="9">
        <f>IF(A534="","",IF(OR(T534="Suppressed",T534="Recently active"),0,IF(F534="past-client",Scoring!$B$3,IF(F534="sphere",Scoring!$B$4,IF(F534="lead",Scoring!$B$5,0)))+MAX(1,MIN(3,N(G534)))*Scoring!$B$6+IF(H534="",Scoring!$B$10,IF(R534&lt;24,Scoring!$B$7,IF(R534&lt;60,Scoring!$B$8,Scoring!$B$9)))+IF(M534="Y",Scoring!$B$11,0)+IF(N(N534)&gt;=7,Scoring!$B$12,IF(N(N534)&gt;=4,Scoring!$B$13,0))))</f>
        <v/>
      </c>
      <c r="V534" s="9">
        <f>IF(A534="","",IF(OR(T534="Suppressed",T534="Recently active"),"-",IF(U534&gt;=Scoring!$B$14,"A",IF(U534&gt;=Scoring!$B$15,"B","C"))))</f>
        <v/>
      </c>
      <c r="W534" s="9">
        <f>IF(OR(A534="",V534="-"),"",COUNTIFS($V$2:$V$1001,"&lt;&gt;-",$U$2:$U$1001,"&gt;"&amp;U534)+1)</f>
        <v/>
      </c>
    </row>
    <row r="535">
      <c r="H535" s="8" t="n"/>
      <c r="R535" s="9">
        <f>IF(A535="","",IF(H535="","never",DATEDIF(H535,Scoring!$B$2,"m")))</f>
        <v/>
      </c>
      <c r="S535" s="9">
        <f>IF(A535="","",IF(L535="Y","None",IF(AND(E535&lt;&gt;"",J535="Y"),"Text",IF(AND(D535&lt;&gt;"",I535&lt;&gt;"Y"),"Email",IF(AND(E535&lt;&gt;"",K535="N"),"Call","None")))))</f>
        <v/>
      </c>
      <c r="T535" s="9">
        <f>IF(A535="","",IF(S535="None","Suppressed",IF(AND(H535&lt;&gt;"",R535&lt;Scoring!$B$16),"Recently active",IF(F535="past-client","Past client",IF(F535="sphere","Sphere",IF(F535="lead","Dormant lead","Needs review"))))))</f>
        <v/>
      </c>
      <c r="U535" s="9">
        <f>IF(A535="","",IF(OR(T535="Suppressed",T535="Recently active"),0,IF(F535="past-client",Scoring!$B$3,IF(F535="sphere",Scoring!$B$4,IF(F535="lead",Scoring!$B$5,0)))+MAX(1,MIN(3,N(G535)))*Scoring!$B$6+IF(H535="",Scoring!$B$10,IF(R535&lt;24,Scoring!$B$7,IF(R535&lt;60,Scoring!$B$8,Scoring!$B$9)))+IF(M535="Y",Scoring!$B$11,0)+IF(N(N535)&gt;=7,Scoring!$B$12,IF(N(N535)&gt;=4,Scoring!$B$13,0))))</f>
        <v/>
      </c>
      <c r="V535" s="9">
        <f>IF(A535="","",IF(OR(T535="Suppressed",T535="Recently active"),"-",IF(U535&gt;=Scoring!$B$14,"A",IF(U535&gt;=Scoring!$B$15,"B","C"))))</f>
        <v/>
      </c>
      <c r="W535" s="9">
        <f>IF(OR(A535="",V535="-"),"",COUNTIFS($V$2:$V$1001,"&lt;&gt;-",$U$2:$U$1001,"&gt;"&amp;U535)+1)</f>
        <v/>
      </c>
    </row>
    <row r="536">
      <c r="H536" s="8" t="n"/>
      <c r="R536" s="9">
        <f>IF(A536="","",IF(H536="","never",DATEDIF(H536,Scoring!$B$2,"m")))</f>
        <v/>
      </c>
      <c r="S536" s="9">
        <f>IF(A536="","",IF(L536="Y","None",IF(AND(E536&lt;&gt;"",J536="Y"),"Text",IF(AND(D536&lt;&gt;"",I536&lt;&gt;"Y"),"Email",IF(AND(E536&lt;&gt;"",K536="N"),"Call","None")))))</f>
        <v/>
      </c>
      <c r="T536" s="9">
        <f>IF(A536="","",IF(S536="None","Suppressed",IF(AND(H536&lt;&gt;"",R536&lt;Scoring!$B$16),"Recently active",IF(F536="past-client","Past client",IF(F536="sphere","Sphere",IF(F536="lead","Dormant lead","Needs review"))))))</f>
        <v/>
      </c>
      <c r="U536" s="9">
        <f>IF(A536="","",IF(OR(T536="Suppressed",T536="Recently active"),0,IF(F536="past-client",Scoring!$B$3,IF(F536="sphere",Scoring!$B$4,IF(F536="lead",Scoring!$B$5,0)))+MAX(1,MIN(3,N(G536)))*Scoring!$B$6+IF(H536="",Scoring!$B$10,IF(R536&lt;24,Scoring!$B$7,IF(R536&lt;60,Scoring!$B$8,Scoring!$B$9)))+IF(M536="Y",Scoring!$B$11,0)+IF(N(N536)&gt;=7,Scoring!$B$12,IF(N(N536)&gt;=4,Scoring!$B$13,0))))</f>
        <v/>
      </c>
      <c r="V536" s="9">
        <f>IF(A536="","",IF(OR(T536="Suppressed",T536="Recently active"),"-",IF(U536&gt;=Scoring!$B$14,"A",IF(U536&gt;=Scoring!$B$15,"B","C"))))</f>
        <v/>
      </c>
      <c r="W536" s="9">
        <f>IF(OR(A536="",V536="-"),"",COUNTIFS($V$2:$V$1001,"&lt;&gt;-",$U$2:$U$1001,"&gt;"&amp;U536)+1)</f>
        <v/>
      </c>
    </row>
    <row r="537">
      <c r="H537" s="8" t="n"/>
      <c r="R537" s="9">
        <f>IF(A537="","",IF(H537="","never",DATEDIF(H537,Scoring!$B$2,"m")))</f>
        <v/>
      </c>
      <c r="S537" s="9">
        <f>IF(A537="","",IF(L537="Y","None",IF(AND(E537&lt;&gt;"",J537="Y"),"Text",IF(AND(D537&lt;&gt;"",I537&lt;&gt;"Y"),"Email",IF(AND(E537&lt;&gt;"",K537="N"),"Call","None")))))</f>
        <v/>
      </c>
      <c r="T537" s="9">
        <f>IF(A537="","",IF(S537="None","Suppressed",IF(AND(H537&lt;&gt;"",R537&lt;Scoring!$B$16),"Recently active",IF(F537="past-client","Past client",IF(F537="sphere","Sphere",IF(F537="lead","Dormant lead","Needs review"))))))</f>
        <v/>
      </c>
      <c r="U537" s="9">
        <f>IF(A537="","",IF(OR(T537="Suppressed",T537="Recently active"),0,IF(F537="past-client",Scoring!$B$3,IF(F537="sphere",Scoring!$B$4,IF(F537="lead",Scoring!$B$5,0)))+MAX(1,MIN(3,N(G537)))*Scoring!$B$6+IF(H537="",Scoring!$B$10,IF(R537&lt;24,Scoring!$B$7,IF(R537&lt;60,Scoring!$B$8,Scoring!$B$9)))+IF(M537="Y",Scoring!$B$11,0)+IF(N(N537)&gt;=7,Scoring!$B$12,IF(N(N537)&gt;=4,Scoring!$B$13,0))))</f>
        <v/>
      </c>
      <c r="V537" s="9">
        <f>IF(A537="","",IF(OR(T537="Suppressed",T537="Recently active"),"-",IF(U537&gt;=Scoring!$B$14,"A",IF(U537&gt;=Scoring!$B$15,"B","C"))))</f>
        <v/>
      </c>
      <c r="W537" s="9">
        <f>IF(OR(A537="",V537="-"),"",COUNTIFS($V$2:$V$1001,"&lt;&gt;-",$U$2:$U$1001,"&gt;"&amp;U537)+1)</f>
        <v/>
      </c>
    </row>
    <row r="538">
      <c r="H538" s="8" t="n"/>
      <c r="R538" s="9">
        <f>IF(A538="","",IF(H538="","never",DATEDIF(H538,Scoring!$B$2,"m")))</f>
        <v/>
      </c>
      <c r="S538" s="9">
        <f>IF(A538="","",IF(L538="Y","None",IF(AND(E538&lt;&gt;"",J538="Y"),"Text",IF(AND(D538&lt;&gt;"",I538&lt;&gt;"Y"),"Email",IF(AND(E538&lt;&gt;"",K538="N"),"Call","None")))))</f>
        <v/>
      </c>
      <c r="T538" s="9">
        <f>IF(A538="","",IF(S538="None","Suppressed",IF(AND(H538&lt;&gt;"",R538&lt;Scoring!$B$16),"Recently active",IF(F538="past-client","Past client",IF(F538="sphere","Sphere",IF(F538="lead","Dormant lead","Needs review"))))))</f>
        <v/>
      </c>
      <c r="U538" s="9">
        <f>IF(A538="","",IF(OR(T538="Suppressed",T538="Recently active"),0,IF(F538="past-client",Scoring!$B$3,IF(F538="sphere",Scoring!$B$4,IF(F538="lead",Scoring!$B$5,0)))+MAX(1,MIN(3,N(G538)))*Scoring!$B$6+IF(H538="",Scoring!$B$10,IF(R538&lt;24,Scoring!$B$7,IF(R538&lt;60,Scoring!$B$8,Scoring!$B$9)))+IF(M538="Y",Scoring!$B$11,0)+IF(N(N538)&gt;=7,Scoring!$B$12,IF(N(N538)&gt;=4,Scoring!$B$13,0))))</f>
        <v/>
      </c>
      <c r="V538" s="9">
        <f>IF(A538="","",IF(OR(T538="Suppressed",T538="Recently active"),"-",IF(U538&gt;=Scoring!$B$14,"A",IF(U538&gt;=Scoring!$B$15,"B","C"))))</f>
        <v/>
      </c>
      <c r="W538" s="9">
        <f>IF(OR(A538="",V538="-"),"",COUNTIFS($V$2:$V$1001,"&lt;&gt;-",$U$2:$U$1001,"&gt;"&amp;U538)+1)</f>
        <v/>
      </c>
    </row>
    <row r="539">
      <c r="H539" s="8" t="n"/>
      <c r="R539" s="9">
        <f>IF(A539="","",IF(H539="","never",DATEDIF(H539,Scoring!$B$2,"m")))</f>
        <v/>
      </c>
      <c r="S539" s="9">
        <f>IF(A539="","",IF(L539="Y","None",IF(AND(E539&lt;&gt;"",J539="Y"),"Text",IF(AND(D539&lt;&gt;"",I539&lt;&gt;"Y"),"Email",IF(AND(E539&lt;&gt;"",K539="N"),"Call","None")))))</f>
        <v/>
      </c>
      <c r="T539" s="9">
        <f>IF(A539="","",IF(S539="None","Suppressed",IF(AND(H539&lt;&gt;"",R539&lt;Scoring!$B$16),"Recently active",IF(F539="past-client","Past client",IF(F539="sphere","Sphere",IF(F539="lead","Dormant lead","Needs review"))))))</f>
        <v/>
      </c>
      <c r="U539" s="9">
        <f>IF(A539="","",IF(OR(T539="Suppressed",T539="Recently active"),0,IF(F539="past-client",Scoring!$B$3,IF(F539="sphere",Scoring!$B$4,IF(F539="lead",Scoring!$B$5,0)))+MAX(1,MIN(3,N(G539)))*Scoring!$B$6+IF(H539="",Scoring!$B$10,IF(R539&lt;24,Scoring!$B$7,IF(R539&lt;60,Scoring!$B$8,Scoring!$B$9)))+IF(M539="Y",Scoring!$B$11,0)+IF(N(N539)&gt;=7,Scoring!$B$12,IF(N(N539)&gt;=4,Scoring!$B$13,0))))</f>
        <v/>
      </c>
      <c r="V539" s="9">
        <f>IF(A539="","",IF(OR(T539="Suppressed",T539="Recently active"),"-",IF(U539&gt;=Scoring!$B$14,"A",IF(U539&gt;=Scoring!$B$15,"B","C"))))</f>
        <v/>
      </c>
      <c r="W539" s="9">
        <f>IF(OR(A539="",V539="-"),"",COUNTIFS($V$2:$V$1001,"&lt;&gt;-",$U$2:$U$1001,"&gt;"&amp;U539)+1)</f>
        <v/>
      </c>
    </row>
    <row r="540">
      <c r="H540" s="8" t="n"/>
      <c r="R540" s="9">
        <f>IF(A540="","",IF(H540="","never",DATEDIF(H540,Scoring!$B$2,"m")))</f>
        <v/>
      </c>
      <c r="S540" s="9">
        <f>IF(A540="","",IF(L540="Y","None",IF(AND(E540&lt;&gt;"",J540="Y"),"Text",IF(AND(D540&lt;&gt;"",I540&lt;&gt;"Y"),"Email",IF(AND(E540&lt;&gt;"",K540="N"),"Call","None")))))</f>
        <v/>
      </c>
      <c r="T540" s="9">
        <f>IF(A540="","",IF(S540="None","Suppressed",IF(AND(H540&lt;&gt;"",R540&lt;Scoring!$B$16),"Recently active",IF(F540="past-client","Past client",IF(F540="sphere","Sphere",IF(F540="lead","Dormant lead","Needs review"))))))</f>
        <v/>
      </c>
      <c r="U540" s="9">
        <f>IF(A540="","",IF(OR(T540="Suppressed",T540="Recently active"),0,IF(F540="past-client",Scoring!$B$3,IF(F540="sphere",Scoring!$B$4,IF(F540="lead",Scoring!$B$5,0)))+MAX(1,MIN(3,N(G540)))*Scoring!$B$6+IF(H540="",Scoring!$B$10,IF(R540&lt;24,Scoring!$B$7,IF(R540&lt;60,Scoring!$B$8,Scoring!$B$9)))+IF(M540="Y",Scoring!$B$11,0)+IF(N(N540)&gt;=7,Scoring!$B$12,IF(N(N540)&gt;=4,Scoring!$B$13,0))))</f>
        <v/>
      </c>
      <c r="V540" s="9">
        <f>IF(A540="","",IF(OR(T540="Suppressed",T540="Recently active"),"-",IF(U540&gt;=Scoring!$B$14,"A",IF(U540&gt;=Scoring!$B$15,"B","C"))))</f>
        <v/>
      </c>
      <c r="W540" s="9">
        <f>IF(OR(A540="",V540="-"),"",COUNTIFS($V$2:$V$1001,"&lt;&gt;-",$U$2:$U$1001,"&gt;"&amp;U540)+1)</f>
        <v/>
      </c>
    </row>
    <row r="541">
      <c r="H541" s="8" t="n"/>
      <c r="R541" s="9">
        <f>IF(A541="","",IF(H541="","never",DATEDIF(H541,Scoring!$B$2,"m")))</f>
        <v/>
      </c>
      <c r="S541" s="9">
        <f>IF(A541="","",IF(L541="Y","None",IF(AND(E541&lt;&gt;"",J541="Y"),"Text",IF(AND(D541&lt;&gt;"",I541&lt;&gt;"Y"),"Email",IF(AND(E541&lt;&gt;"",K541="N"),"Call","None")))))</f>
        <v/>
      </c>
      <c r="T541" s="9">
        <f>IF(A541="","",IF(S541="None","Suppressed",IF(AND(H541&lt;&gt;"",R541&lt;Scoring!$B$16),"Recently active",IF(F541="past-client","Past client",IF(F541="sphere","Sphere",IF(F541="lead","Dormant lead","Needs review"))))))</f>
        <v/>
      </c>
      <c r="U541" s="9">
        <f>IF(A541="","",IF(OR(T541="Suppressed",T541="Recently active"),0,IF(F541="past-client",Scoring!$B$3,IF(F541="sphere",Scoring!$B$4,IF(F541="lead",Scoring!$B$5,0)))+MAX(1,MIN(3,N(G541)))*Scoring!$B$6+IF(H541="",Scoring!$B$10,IF(R541&lt;24,Scoring!$B$7,IF(R541&lt;60,Scoring!$B$8,Scoring!$B$9)))+IF(M541="Y",Scoring!$B$11,0)+IF(N(N541)&gt;=7,Scoring!$B$12,IF(N(N541)&gt;=4,Scoring!$B$13,0))))</f>
        <v/>
      </c>
      <c r="V541" s="9">
        <f>IF(A541="","",IF(OR(T541="Suppressed",T541="Recently active"),"-",IF(U541&gt;=Scoring!$B$14,"A",IF(U541&gt;=Scoring!$B$15,"B","C"))))</f>
        <v/>
      </c>
      <c r="W541" s="9">
        <f>IF(OR(A541="",V541="-"),"",COUNTIFS($V$2:$V$1001,"&lt;&gt;-",$U$2:$U$1001,"&gt;"&amp;U541)+1)</f>
        <v/>
      </c>
    </row>
    <row r="542">
      <c r="H542" s="8" t="n"/>
      <c r="R542" s="9">
        <f>IF(A542="","",IF(H542="","never",DATEDIF(H542,Scoring!$B$2,"m")))</f>
        <v/>
      </c>
      <c r="S542" s="9">
        <f>IF(A542="","",IF(L542="Y","None",IF(AND(E542&lt;&gt;"",J542="Y"),"Text",IF(AND(D542&lt;&gt;"",I542&lt;&gt;"Y"),"Email",IF(AND(E542&lt;&gt;"",K542="N"),"Call","None")))))</f>
        <v/>
      </c>
      <c r="T542" s="9">
        <f>IF(A542="","",IF(S542="None","Suppressed",IF(AND(H542&lt;&gt;"",R542&lt;Scoring!$B$16),"Recently active",IF(F542="past-client","Past client",IF(F542="sphere","Sphere",IF(F542="lead","Dormant lead","Needs review"))))))</f>
        <v/>
      </c>
      <c r="U542" s="9">
        <f>IF(A542="","",IF(OR(T542="Suppressed",T542="Recently active"),0,IF(F542="past-client",Scoring!$B$3,IF(F542="sphere",Scoring!$B$4,IF(F542="lead",Scoring!$B$5,0)))+MAX(1,MIN(3,N(G542)))*Scoring!$B$6+IF(H542="",Scoring!$B$10,IF(R542&lt;24,Scoring!$B$7,IF(R542&lt;60,Scoring!$B$8,Scoring!$B$9)))+IF(M542="Y",Scoring!$B$11,0)+IF(N(N542)&gt;=7,Scoring!$B$12,IF(N(N542)&gt;=4,Scoring!$B$13,0))))</f>
        <v/>
      </c>
      <c r="V542" s="9">
        <f>IF(A542="","",IF(OR(T542="Suppressed",T542="Recently active"),"-",IF(U542&gt;=Scoring!$B$14,"A",IF(U542&gt;=Scoring!$B$15,"B","C"))))</f>
        <v/>
      </c>
      <c r="W542" s="9">
        <f>IF(OR(A542="",V542="-"),"",COUNTIFS($V$2:$V$1001,"&lt;&gt;-",$U$2:$U$1001,"&gt;"&amp;U542)+1)</f>
        <v/>
      </c>
    </row>
    <row r="543">
      <c r="H543" s="8" t="n"/>
      <c r="R543" s="9">
        <f>IF(A543="","",IF(H543="","never",DATEDIF(H543,Scoring!$B$2,"m")))</f>
        <v/>
      </c>
      <c r="S543" s="9">
        <f>IF(A543="","",IF(L543="Y","None",IF(AND(E543&lt;&gt;"",J543="Y"),"Text",IF(AND(D543&lt;&gt;"",I543&lt;&gt;"Y"),"Email",IF(AND(E543&lt;&gt;"",K543="N"),"Call","None")))))</f>
        <v/>
      </c>
      <c r="T543" s="9">
        <f>IF(A543="","",IF(S543="None","Suppressed",IF(AND(H543&lt;&gt;"",R543&lt;Scoring!$B$16),"Recently active",IF(F543="past-client","Past client",IF(F543="sphere","Sphere",IF(F543="lead","Dormant lead","Needs review"))))))</f>
        <v/>
      </c>
      <c r="U543" s="9">
        <f>IF(A543="","",IF(OR(T543="Suppressed",T543="Recently active"),0,IF(F543="past-client",Scoring!$B$3,IF(F543="sphere",Scoring!$B$4,IF(F543="lead",Scoring!$B$5,0)))+MAX(1,MIN(3,N(G543)))*Scoring!$B$6+IF(H543="",Scoring!$B$10,IF(R543&lt;24,Scoring!$B$7,IF(R543&lt;60,Scoring!$B$8,Scoring!$B$9)))+IF(M543="Y",Scoring!$B$11,0)+IF(N(N543)&gt;=7,Scoring!$B$12,IF(N(N543)&gt;=4,Scoring!$B$13,0))))</f>
        <v/>
      </c>
      <c r="V543" s="9">
        <f>IF(A543="","",IF(OR(T543="Suppressed",T543="Recently active"),"-",IF(U543&gt;=Scoring!$B$14,"A",IF(U543&gt;=Scoring!$B$15,"B","C"))))</f>
        <v/>
      </c>
      <c r="W543" s="9">
        <f>IF(OR(A543="",V543="-"),"",COUNTIFS($V$2:$V$1001,"&lt;&gt;-",$U$2:$U$1001,"&gt;"&amp;U543)+1)</f>
        <v/>
      </c>
    </row>
    <row r="544">
      <c r="H544" s="8" t="n"/>
      <c r="R544" s="9">
        <f>IF(A544="","",IF(H544="","never",DATEDIF(H544,Scoring!$B$2,"m")))</f>
        <v/>
      </c>
      <c r="S544" s="9">
        <f>IF(A544="","",IF(L544="Y","None",IF(AND(E544&lt;&gt;"",J544="Y"),"Text",IF(AND(D544&lt;&gt;"",I544&lt;&gt;"Y"),"Email",IF(AND(E544&lt;&gt;"",K544="N"),"Call","None")))))</f>
        <v/>
      </c>
      <c r="T544" s="9">
        <f>IF(A544="","",IF(S544="None","Suppressed",IF(AND(H544&lt;&gt;"",R544&lt;Scoring!$B$16),"Recently active",IF(F544="past-client","Past client",IF(F544="sphere","Sphere",IF(F544="lead","Dormant lead","Needs review"))))))</f>
        <v/>
      </c>
      <c r="U544" s="9">
        <f>IF(A544="","",IF(OR(T544="Suppressed",T544="Recently active"),0,IF(F544="past-client",Scoring!$B$3,IF(F544="sphere",Scoring!$B$4,IF(F544="lead",Scoring!$B$5,0)))+MAX(1,MIN(3,N(G544)))*Scoring!$B$6+IF(H544="",Scoring!$B$10,IF(R544&lt;24,Scoring!$B$7,IF(R544&lt;60,Scoring!$B$8,Scoring!$B$9)))+IF(M544="Y",Scoring!$B$11,0)+IF(N(N544)&gt;=7,Scoring!$B$12,IF(N(N544)&gt;=4,Scoring!$B$13,0))))</f>
        <v/>
      </c>
      <c r="V544" s="9">
        <f>IF(A544="","",IF(OR(T544="Suppressed",T544="Recently active"),"-",IF(U544&gt;=Scoring!$B$14,"A",IF(U544&gt;=Scoring!$B$15,"B","C"))))</f>
        <v/>
      </c>
      <c r="W544" s="9">
        <f>IF(OR(A544="",V544="-"),"",COUNTIFS($V$2:$V$1001,"&lt;&gt;-",$U$2:$U$1001,"&gt;"&amp;U544)+1)</f>
        <v/>
      </c>
    </row>
    <row r="545">
      <c r="H545" s="8" t="n"/>
      <c r="R545" s="9">
        <f>IF(A545="","",IF(H545="","never",DATEDIF(H545,Scoring!$B$2,"m")))</f>
        <v/>
      </c>
      <c r="S545" s="9">
        <f>IF(A545="","",IF(L545="Y","None",IF(AND(E545&lt;&gt;"",J545="Y"),"Text",IF(AND(D545&lt;&gt;"",I545&lt;&gt;"Y"),"Email",IF(AND(E545&lt;&gt;"",K545="N"),"Call","None")))))</f>
        <v/>
      </c>
      <c r="T545" s="9">
        <f>IF(A545="","",IF(S545="None","Suppressed",IF(AND(H545&lt;&gt;"",R545&lt;Scoring!$B$16),"Recently active",IF(F545="past-client","Past client",IF(F545="sphere","Sphere",IF(F545="lead","Dormant lead","Needs review"))))))</f>
        <v/>
      </c>
      <c r="U545" s="9">
        <f>IF(A545="","",IF(OR(T545="Suppressed",T545="Recently active"),0,IF(F545="past-client",Scoring!$B$3,IF(F545="sphere",Scoring!$B$4,IF(F545="lead",Scoring!$B$5,0)))+MAX(1,MIN(3,N(G545)))*Scoring!$B$6+IF(H545="",Scoring!$B$10,IF(R545&lt;24,Scoring!$B$7,IF(R545&lt;60,Scoring!$B$8,Scoring!$B$9)))+IF(M545="Y",Scoring!$B$11,0)+IF(N(N545)&gt;=7,Scoring!$B$12,IF(N(N545)&gt;=4,Scoring!$B$13,0))))</f>
        <v/>
      </c>
      <c r="V545" s="9">
        <f>IF(A545="","",IF(OR(T545="Suppressed",T545="Recently active"),"-",IF(U545&gt;=Scoring!$B$14,"A",IF(U545&gt;=Scoring!$B$15,"B","C"))))</f>
        <v/>
      </c>
      <c r="W545" s="9">
        <f>IF(OR(A545="",V545="-"),"",COUNTIFS($V$2:$V$1001,"&lt;&gt;-",$U$2:$U$1001,"&gt;"&amp;U545)+1)</f>
        <v/>
      </c>
    </row>
    <row r="546">
      <c r="H546" s="8" t="n"/>
      <c r="R546" s="9">
        <f>IF(A546="","",IF(H546="","never",DATEDIF(H546,Scoring!$B$2,"m")))</f>
        <v/>
      </c>
      <c r="S546" s="9">
        <f>IF(A546="","",IF(L546="Y","None",IF(AND(E546&lt;&gt;"",J546="Y"),"Text",IF(AND(D546&lt;&gt;"",I546&lt;&gt;"Y"),"Email",IF(AND(E546&lt;&gt;"",K546="N"),"Call","None")))))</f>
        <v/>
      </c>
      <c r="T546" s="9">
        <f>IF(A546="","",IF(S546="None","Suppressed",IF(AND(H546&lt;&gt;"",R546&lt;Scoring!$B$16),"Recently active",IF(F546="past-client","Past client",IF(F546="sphere","Sphere",IF(F546="lead","Dormant lead","Needs review"))))))</f>
        <v/>
      </c>
      <c r="U546" s="9">
        <f>IF(A546="","",IF(OR(T546="Suppressed",T546="Recently active"),0,IF(F546="past-client",Scoring!$B$3,IF(F546="sphere",Scoring!$B$4,IF(F546="lead",Scoring!$B$5,0)))+MAX(1,MIN(3,N(G546)))*Scoring!$B$6+IF(H546="",Scoring!$B$10,IF(R546&lt;24,Scoring!$B$7,IF(R546&lt;60,Scoring!$B$8,Scoring!$B$9)))+IF(M546="Y",Scoring!$B$11,0)+IF(N(N546)&gt;=7,Scoring!$B$12,IF(N(N546)&gt;=4,Scoring!$B$13,0))))</f>
        <v/>
      </c>
      <c r="V546" s="9">
        <f>IF(A546="","",IF(OR(T546="Suppressed",T546="Recently active"),"-",IF(U546&gt;=Scoring!$B$14,"A",IF(U546&gt;=Scoring!$B$15,"B","C"))))</f>
        <v/>
      </c>
      <c r="W546" s="9">
        <f>IF(OR(A546="",V546="-"),"",COUNTIFS($V$2:$V$1001,"&lt;&gt;-",$U$2:$U$1001,"&gt;"&amp;U546)+1)</f>
        <v/>
      </c>
    </row>
    <row r="547">
      <c r="H547" s="8" t="n"/>
      <c r="R547" s="9">
        <f>IF(A547="","",IF(H547="","never",DATEDIF(H547,Scoring!$B$2,"m")))</f>
        <v/>
      </c>
      <c r="S547" s="9">
        <f>IF(A547="","",IF(L547="Y","None",IF(AND(E547&lt;&gt;"",J547="Y"),"Text",IF(AND(D547&lt;&gt;"",I547&lt;&gt;"Y"),"Email",IF(AND(E547&lt;&gt;"",K547="N"),"Call","None")))))</f>
        <v/>
      </c>
      <c r="T547" s="9">
        <f>IF(A547="","",IF(S547="None","Suppressed",IF(AND(H547&lt;&gt;"",R547&lt;Scoring!$B$16),"Recently active",IF(F547="past-client","Past client",IF(F547="sphere","Sphere",IF(F547="lead","Dormant lead","Needs review"))))))</f>
        <v/>
      </c>
      <c r="U547" s="9">
        <f>IF(A547="","",IF(OR(T547="Suppressed",T547="Recently active"),0,IF(F547="past-client",Scoring!$B$3,IF(F547="sphere",Scoring!$B$4,IF(F547="lead",Scoring!$B$5,0)))+MAX(1,MIN(3,N(G547)))*Scoring!$B$6+IF(H547="",Scoring!$B$10,IF(R547&lt;24,Scoring!$B$7,IF(R547&lt;60,Scoring!$B$8,Scoring!$B$9)))+IF(M547="Y",Scoring!$B$11,0)+IF(N(N547)&gt;=7,Scoring!$B$12,IF(N(N547)&gt;=4,Scoring!$B$13,0))))</f>
        <v/>
      </c>
      <c r="V547" s="9">
        <f>IF(A547="","",IF(OR(T547="Suppressed",T547="Recently active"),"-",IF(U547&gt;=Scoring!$B$14,"A",IF(U547&gt;=Scoring!$B$15,"B","C"))))</f>
        <v/>
      </c>
      <c r="W547" s="9">
        <f>IF(OR(A547="",V547="-"),"",COUNTIFS($V$2:$V$1001,"&lt;&gt;-",$U$2:$U$1001,"&gt;"&amp;U547)+1)</f>
        <v/>
      </c>
    </row>
    <row r="548">
      <c r="H548" s="8" t="n"/>
      <c r="R548" s="9">
        <f>IF(A548="","",IF(H548="","never",DATEDIF(H548,Scoring!$B$2,"m")))</f>
        <v/>
      </c>
      <c r="S548" s="9">
        <f>IF(A548="","",IF(L548="Y","None",IF(AND(E548&lt;&gt;"",J548="Y"),"Text",IF(AND(D548&lt;&gt;"",I548&lt;&gt;"Y"),"Email",IF(AND(E548&lt;&gt;"",K548="N"),"Call","None")))))</f>
        <v/>
      </c>
      <c r="T548" s="9">
        <f>IF(A548="","",IF(S548="None","Suppressed",IF(AND(H548&lt;&gt;"",R548&lt;Scoring!$B$16),"Recently active",IF(F548="past-client","Past client",IF(F548="sphere","Sphere",IF(F548="lead","Dormant lead","Needs review"))))))</f>
        <v/>
      </c>
      <c r="U548" s="9">
        <f>IF(A548="","",IF(OR(T548="Suppressed",T548="Recently active"),0,IF(F548="past-client",Scoring!$B$3,IF(F548="sphere",Scoring!$B$4,IF(F548="lead",Scoring!$B$5,0)))+MAX(1,MIN(3,N(G548)))*Scoring!$B$6+IF(H548="",Scoring!$B$10,IF(R548&lt;24,Scoring!$B$7,IF(R548&lt;60,Scoring!$B$8,Scoring!$B$9)))+IF(M548="Y",Scoring!$B$11,0)+IF(N(N548)&gt;=7,Scoring!$B$12,IF(N(N548)&gt;=4,Scoring!$B$13,0))))</f>
        <v/>
      </c>
      <c r="V548" s="9">
        <f>IF(A548="","",IF(OR(T548="Suppressed",T548="Recently active"),"-",IF(U548&gt;=Scoring!$B$14,"A",IF(U548&gt;=Scoring!$B$15,"B","C"))))</f>
        <v/>
      </c>
      <c r="W548" s="9">
        <f>IF(OR(A548="",V548="-"),"",COUNTIFS($V$2:$V$1001,"&lt;&gt;-",$U$2:$U$1001,"&gt;"&amp;U548)+1)</f>
        <v/>
      </c>
    </row>
    <row r="549">
      <c r="H549" s="8" t="n"/>
      <c r="R549" s="9">
        <f>IF(A549="","",IF(H549="","never",DATEDIF(H549,Scoring!$B$2,"m")))</f>
        <v/>
      </c>
      <c r="S549" s="9">
        <f>IF(A549="","",IF(L549="Y","None",IF(AND(E549&lt;&gt;"",J549="Y"),"Text",IF(AND(D549&lt;&gt;"",I549&lt;&gt;"Y"),"Email",IF(AND(E549&lt;&gt;"",K549="N"),"Call","None")))))</f>
        <v/>
      </c>
      <c r="T549" s="9">
        <f>IF(A549="","",IF(S549="None","Suppressed",IF(AND(H549&lt;&gt;"",R549&lt;Scoring!$B$16),"Recently active",IF(F549="past-client","Past client",IF(F549="sphere","Sphere",IF(F549="lead","Dormant lead","Needs review"))))))</f>
        <v/>
      </c>
      <c r="U549" s="9">
        <f>IF(A549="","",IF(OR(T549="Suppressed",T549="Recently active"),0,IF(F549="past-client",Scoring!$B$3,IF(F549="sphere",Scoring!$B$4,IF(F549="lead",Scoring!$B$5,0)))+MAX(1,MIN(3,N(G549)))*Scoring!$B$6+IF(H549="",Scoring!$B$10,IF(R549&lt;24,Scoring!$B$7,IF(R549&lt;60,Scoring!$B$8,Scoring!$B$9)))+IF(M549="Y",Scoring!$B$11,0)+IF(N(N549)&gt;=7,Scoring!$B$12,IF(N(N549)&gt;=4,Scoring!$B$13,0))))</f>
        <v/>
      </c>
      <c r="V549" s="9">
        <f>IF(A549="","",IF(OR(T549="Suppressed",T549="Recently active"),"-",IF(U549&gt;=Scoring!$B$14,"A",IF(U549&gt;=Scoring!$B$15,"B","C"))))</f>
        <v/>
      </c>
      <c r="W549" s="9">
        <f>IF(OR(A549="",V549="-"),"",COUNTIFS($V$2:$V$1001,"&lt;&gt;-",$U$2:$U$1001,"&gt;"&amp;U549)+1)</f>
        <v/>
      </c>
    </row>
    <row r="550">
      <c r="H550" s="8" t="n"/>
      <c r="R550" s="9">
        <f>IF(A550="","",IF(H550="","never",DATEDIF(H550,Scoring!$B$2,"m")))</f>
        <v/>
      </c>
      <c r="S550" s="9">
        <f>IF(A550="","",IF(L550="Y","None",IF(AND(E550&lt;&gt;"",J550="Y"),"Text",IF(AND(D550&lt;&gt;"",I550&lt;&gt;"Y"),"Email",IF(AND(E550&lt;&gt;"",K550="N"),"Call","None")))))</f>
        <v/>
      </c>
      <c r="T550" s="9">
        <f>IF(A550="","",IF(S550="None","Suppressed",IF(AND(H550&lt;&gt;"",R550&lt;Scoring!$B$16),"Recently active",IF(F550="past-client","Past client",IF(F550="sphere","Sphere",IF(F550="lead","Dormant lead","Needs review"))))))</f>
        <v/>
      </c>
      <c r="U550" s="9">
        <f>IF(A550="","",IF(OR(T550="Suppressed",T550="Recently active"),0,IF(F550="past-client",Scoring!$B$3,IF(F550="sphere",Scoring!$B$4,IF(F550="lead",Scoring!$B$5,0)))+MAX(1,MIN(3,N(G550)))*Scoring!$B$6+IF(H550="",Scoring!$B$10,IF(R550&lt;24,Scoring!$B$7,IF(R550&lt;60,Scoring!$B$8,Scoring!$B$9)))+IF(M550="Y",Scoring!$B$11,0)+IF(N(N550)&gt;=7,Scoring!$B$12,IF(N(N550)&gt;=4,Scoring!$B$13,0))))</f>
        <v/>
      </c>
      <c r="V550" s="9">
        <f>IF(A550="","",IF(OR(T550="Suppressed",T550="Recently active"),"-",IF(U550&gt;=Scoring!$B$14,"A",IF(U550&gt;=Scoring!$B$15,"B","C"))))</f>
        <v/>
      </c>
      <c r="W550" s="9">
        <f>IF(OR(A550="",V550="-"),"",COUNTIFS($V$2:$V$1001,"&lt;&gt;-",$U$2:$U$1001,"&gt;"&amp;U550)+1)</f>
        <v/>
      </c>
    </row>
    <row r="551">
      <c r="H551" s="8" t="n"/>
      <c r="R551" s="9">
        <f>IF(A551="","",IF(H551="","never",DATEDIF(H551,Scoring!$B$2,"m")))</f>
        <v/>
      </c>
      <c r="S551" s="9">
        <f>IF(A551="","",IF(L551="Y","None",IF(AND(E551&lt;&gt;"",J551="Y"),"Text",IF(AND(D551&lt;&gt;"",I551&lt;&gt;"Y"),"Email",IF(AND(E551&lt;&gt;"",K551="N"),"Call","None")))))</f>
        <v/>
      </c>
      <c r="T551" s="9">
        <f>IF(A551="","",IF(S551="None","Suppressed",IF(AND(H551&lt;&gt;"",R551&lt;Scoring!$B$16),"Recently active",IF(F551="past-client","Past client",IF(F551="sphere","Sphere",IF(F551="lead","Dormant lead","Needs review"))))))</f>
        <v/>
      </c>
      <c r="U551" s="9">
        <f>IF(A551="","",IF(OR(T551="Suppressed",T551="Recently active"),0,IF(F551="past-client",Scoring!$B$3,IF(F551="sphere",Scoring!$B$4,IF(F551="lead",Scoring!$B$5,0)))+MAX(1,MIN(3,N(G551)))*Scoring!$B$6+IF(H551="",Scoring!$B$10,IF(R551&lt;24,Scoring!$B$7,IF(R551&lt;60,Scoring!$B$8,Scoring!$B$9)))+IF(M551="Y",Scoring!$B$11,0)+IF(N(N551)&gt;=7,Scoring!$B$12,IF(N(N551)&gt;=4,Scoring!$B$13,0))))</f>
        <v/>
      </c>
      <c r="V551" s="9">
        <f>IF(A551="","",IF(OR(T551="Suppressed",T551="Recently active"),"-",IF(U551&gt;=Scoring!$B$14,"A",IF(U551&gt;=Scoring!$B$15,"B","C"))))</f>
        <v/>
      </c>
      <c r="W551" s="9">
        <f>IF(OR(A551="",V551="-"),"",COUNTIFS($V$2:$V$1001,"&lt;&gt;-",$U$2:$U$1001,"&gt;"&amp;U551)+1)</f>
        <v/>
      </c>
    </row>
    <row r="552">
      <c r="H552" s="8" t="n"/>
      <c r="R552" s="9">
        <f>IF(A552="","",IF(H552="","never",DATEDIF(H552,Scoring!$B$2,"m")))</f>
        <v/>
      </c>
      <c r="S552" s="9">
        <f>IF(A552="","",IF(L552="Y","None",IF(AND(E552&lt;&gt;"",J552="Y"),"Text",IF(AND(D552&lt;&gt;"",I552&lt;&gt;"Y"),"Email",IF(AND(E552&lt;&gt;"",K552="N"),"Call","None")))))</f>
        <v/>
      </c>
      <c r="T552" s="9">
        <f>IF(A552="","",IF(S552="None","Suppressed",IF(AND(H552&lt;&gt;"",R552&lt;Scoring!$B$16),"Recently active",IF(F552="past-client","Past client",IF(F552="sphere","Sphere",IF(F552="lead","Dormant lead","Needs review"))))))</f>
        <v/>
      </c>
      <c r="U552" s="9">
        <f>IF(A552="","",IF(OR(T552="Suppressed",T552="Recently active"),0,IF(F552="past-client",Scoring!$B$3,IF(F552="sphere",Scoring!$B$4,IF(F552="lead",Scoring!$B$5,0)))+MAX(1,MIN(3,N(G552)))*Scoring!$B$6+IF(H552="",Scoring!$B$10,IF(R552&lt;24,Scoring!$B$7,IF(R552&lt;60,Scoring!$B$8,Scoring!$B$9)))+IF(M552="Y",Scoring!$B$11,0)+IF(N(N552)&gt;=7,Scoring!$B$12,IF(N(N552)&gt;=4,Scoring!$B$13,0))))</f>
        <v/>
      </c>
      <c r="V552" s="9">
        <f>IF(A552="","",IF(OR(T552="Suppressed",T552="Recently active"),"-",IF(U552&gt;=Scoring!$B$14,"A",IF(U552&gt;=Scoring!$B$15,"B","C"))))</f>
        <v/>
      </c>
      <c r="W552" s="9">
        <f>IF(OR(A552="",V552="-"),"",COUNTIFS($V$2:$V$1001,"&lt;&gt;-",$U$2:$U$1001,"&gt;"&amp;U552)+1)</f>
        <v/>
      </c>
    </row>
    <row r="553">
      <c r="H553" s="8" t="n"/>
      <c r="R553" s="9">
        <f>IF(A553="","",IF(H553="","never",DATEDIF(H553,Scoring!$B$2,"m")))</f>
        <v/>
      </c>
      <c r="S553" s="9">
        <f>IF(A553="","",IF(L553="Y","None",IF(AND(E553&lt;&gt;"",J553="Y"),"Text",IF(AND(D553&lt;&gt;"",I553&lt;&gt;"Y"),"Email",IF(AND(E553&lt;&gt;"",K553="N"),"Call","None")))))</f>
        <v/>
      </c>
      <c r="T553" s="9">
        <f>IF(A553="","",IF(S553="None","Suppressed",IF(AND(H553&lt;&gt;"",R553&lt;Scoring!$B$16),"Recently active",IF(F553="past-client","Past client",IF(F553="sphere","Sphere",IF(F553="lead","Dormant lead","Needs review"))))))</f>
        <v/>
      </c>
      <c r="U553" s="9">
        <f>IF(A553="","",IF(OR(T553="Suppressed",T553="Recently active"),0,IF(F553="past-client",Scoring!$B$3,IF(F553="sphere",Scoring!$B$4,IF(F553="lead",Scoring!$B$5,0)))+MAX(1,MIN(3,N(G553)))*Scoring!$B$6+IF(H553="",Scoring!$B$10,IF(R553&lt;24,Scoring!$B$7,IF(R553&lt;60,Scoring!$B$8,Scoring!$B$9)))+IF(M553="Y",Scoring!$B$11,0)+IF(N(N553)&gt;=7,Scoring!$B$12,IF(N(N553)&gt;=4,Scoring!$B$13,0))))</f>
        <v/>
      </c>
      <c r="V553" s="9">
        <f>IF(A553="","",IF(OR(T553="Suppressed",T553="Recently active"),"-",IF(U553&gt;=Scoring!$B$14,"A",IF(U553&gt;=Scoring!$B$15,"B","C"))))</f>
        <v/>
      </c>
      <c r="W553" s="9">
        <f>IF(OR(A553="",V553="-"),"",COUNTIFS($V$2:$V$1001,"&lt;&gt;-",$U$2:$U$1001,"&gt;"&amp;U553)+1)</f>
        <v/>
      </c>
    </row>
    <row r="554">
      <c r="H554" s="8" t="n"/>
      <c r="R554" s="9">
        <f>IF(A554="","",IF(H554="","never",DATEDIF(H554,Scoring!$B$2,"m")))</f>
        <v/>
      </c>
      <c r="S554" s="9">
        <f>IF(A554="","",IF(L554="Y","None",IF(AND(E554&lt;&gt;"",J554="Y"),"Text",IF(AND(D554&lt;&gt;"",I554&lt;&gt;"Y"),"Email",IF(AND(E554&lt;&gt;"",K554="N"),"Call","None")))))</f>
        <v/>
      </c>
      <c r="T554" s="9">
        <f>IF(A554="","",IF(S554="None","Suppressed",IF(AND(H554&lt;&gt;"",R554&lt;Scoring!$B$16),"Recently active",IF(F554="past-client","Past client",IF(F554="sphere","Sphere",IF(F554="lead","Dormant lead","Needs review"))))))</f>
        <v/>
      </c>
      <c r="U554" s="9">
        <f>IF(A554="","",IF(OR(T554="Suppressed",T554="Recently active"),0,IF(F554="past-client",Scoring!$B$3,IF(F554="sphere",Scoring!$B$4,IF(F554="lead",Scoring!$B$5,0)))+MAX(1,MIN(3,N(G554)))*Scoring!$B$6+IF(H554="",Scoring!$B$10,IF(R554&lt;24,Scoring!$B$7,IF(R554&lt;60,Scoring!$B$8,Scoring!$B$9)))+IF(M554="Y",Scoring!$B$11,0)+IF(N(N554)&gt;=7,Scoring!$B$12,IF(N(N554)&gt;=4,Scoring!$B$13,0))))</f>
        <v/>
      </c>
      <c r="V554" s="9">
        <f>IF(A554="","",IF(OR(T554="Suppressed",T554="Recently active"),"-",IF(U554&gt;=Scoring!$B$14,"A",IF(U554&gt;=Scoring!$B$15,"B","C"))))</f>
        <v/>
      </c>
      <c r="W554" s="9">
        <f>IF(OR(A554="",V554="-"),"",COUNTIFS($V$2:$V$1001,"&lt;&gt;-",$U$2:$U$1001,"&gt;"&amp;U554)+1)</f>
        <v/>
      </c>
    </row>
    <row r="555">
      <c r="H555" s="8" t="n"/>
      <c r="R555" s="9">
        <f>IF(A555="","",IF(H555="","never",DATEDIF(H555,Scoring!$B$2,"m")))</f>
        <v/>
      </c>
      <c r="S555" s="9">
        <f>IF(A555="","",IF(L555="Y","None",IF(AND(E555&lt;&gt;"",J555="Y"),"Text",IF(AND(D555&lt;&gt;"",I555&lt;&gt;"Y"),"Email",IF(AND(E555&lt;&gt;"",K555="N"),"Call","None")))))</f>
        <v/>
      </c>
      <c r="T555" s="9">
        <f>IF(A555="","",IF(S555="None","Suppressed",IF(AND(H555&lt;&gt;"",R555&lt;Scoring!$B$16),"Recently active",IF(F555="past-client","Past client",IF(F555="sphere","Sphere",IF(F555="lead","Dormant lead","Needs review"))))))</f>
        <v/>
      </c>
      <c r="U555" s="9">
        <f>IF(A555="","",IF(OR(T555="Suppressed",T555="Recently active"),0,IF(F555="past-client",Scoring!$B$3,IF(F555="sphere",Scoring!$B$4,IF(F555="lead",Scoring!$B$5,0)))+MAX(1,MIN(3,N(G555)))*Scoring!$B$6+IF(H555="",Scoring!$B$10,IF(R555&lt;24,Scoring!$B$7,IF(R555&lt;60,Scoring!$B$8,Scoring!$B$9)))+IF(M555="Y",Scoring!$B$11,0)+IF(N(N555)&gt;=7,Scoring!$B$12,IF(N(N555)&gt;=4,Scoring!$B$13,0))))</f>
        <v/>
      </c>
      <c r="V555" s="9">
        <f>IF(A555="","",IF(OR(T555="Suppressed",T555="Recently active"),"-",IF(U555&gt;=Scoring!$B$14,"A",IF(U555&gt;=Scoring!$B$15,"B","C"))))</f>
        <v/>
      </c>
      <c r="W555" s="9">
        <f>IF(OR(A555="",V555="-"),"",COUNTIFS($V$2:$V$1001,"&lt;&gt;-",$U$2:$U$1001,"&gt;"&amp;U555)+1)</f>
        <v/>
      </c>
    </row>
    <row r="556">
      <c r="H556" s="8" t="n"/>
      <c r="R556" s="9">
        <f>IF(A556="","",IF(H556="","never",DATEDIF(H556,Scoring!$B$2,"m")))</f>
        <v/>
      </c>
      <c r="S556" s="9">
        <f>IF(A556="","",IF(L556="Y","None",IF(AND(E556&lt;&gt;"",J556="Y"),"Text",IF(AND(D556&lt;&gt;"",I556&lt;&gt;"Y"),"Email",IF(AND(E556&lt;&gt;"",K556="N"),"Call","None")))))</f>
        <v/>
      </c>
      <c r="T556" s="9">
        <f>IF(A556="","",IF(S556="None","Suppressed",IF(AND(H556&lt;&gt;"",R556&lt;Scoring!$B$16),"Recently active",IF(F556="past-client","Past client",IF(F556="sphere","Sphere",IF(F556="lead","Dormant lead","Needs review"))))))</f>
        <v/>
      </c>
      <c r="U556" s="9">
        <f>IF(A556="","",IF(OR(T556="Suppressed",T556="Recently active"),0,IF(F556="past-client",Scoring!$B$3,IF(F556="sphere",Scoring!$B$4,IF(F556="lead",Scoring!$B$5,0)))+MAX(1,MIN(3,N(G556)))*Scoring!$B$6+IF(H556="",Scoring!$B$10,IF(R556&lt;24,Scoring!$B$7,IF(R556&lt;60,Scoring!$B$8,Scoring!$B$9)))+IF(M556="Y",Scoring!$B$11,0)+IF(N(N556)&gt;=7,Scoring!$B$12,IF(N(N556)&gt;=4,Scoring!$B$13,0))))</f>
        <v/>
      </c>
      <c r="V556" s="9">
        <f>IF(A556="","",IF(OR(T556="Suppressed",T556="Recently active"),"-",IF(U556&gt;=Scoring!$B$14,"A",IF(U556&gt;=Scoring!$B$15,"B","C"))))</f>
        <v/>
      </c>
      <c r="W556" s="9">
        <f>IF(OR(A556="",V556="-"),"",COUNTIFS($V$2:$V$1001,"&lt;&gt;-",$U$2:$U$1001,"&gt;"&amp;U556)+1)</f>
        <v/>
      </c>
    </row>
    <row r="557">
      <c r="H557" s="8" t="n"/>
      <c r="R557" s="9">
        <f>IF(A557="","",IF(H557="","never",DATEDIF(H557,Scoring!$B$2,"m")))</f>
        <v/>
      </c>
      <c r="S557" s="9">
        <f>IF(A557="","",IF(L557="Y","None",IF(AND(E557&lt;&gt;"",J557="Y"),"Text",IF(AND(D557&lt;&gt;"",I557&lt;&gt;"Y"),"Email",IF(AND(E557&lt;&gt;"",K557="N"),"Call","None")))))</f>
        <v/>
      </c>
      <c r="T557" s="9">
        <f>IF(A557="","",IF(S557="None","Suppressed",IF(AND(H557&lt;&gt;"",R557&lt;Scoring!$B$16),"Recently active",IF(F557="past-client","Past client",IF(F557="sphere","Sphere",IF(F557="lead","Dormant lead","Needs review"))))))</f>
        <v/>
      </c>
      <c r="U557" s="9">
        <f>IF(A557="","",IF(OR(T557="Suppressed",T557="Recently active"),0,IF(F557="past-client",Scoring!$B$3,IF(F557="sphere",Scoring!$B$4,IF(F557="lead",Scoring!$B$5,0)))+MAX(1,MIN(3,N(G557)))*Scoring!$B$6+IF(H557="",Scoring!$B$10,IF(R557&lt;24,Scoring!$B$7,IF(R557&lt;60,Scoring!$B$8,Scoring!$B$9)))+IF(M557="Y",Scoring!$B$11,0)+IF(N(N557)&gt;=7,Scoring!$B$12,IF(N(N557)&gt;=4,Scoring!$B$13,0))))</f>
        <v/>
      </c>
      <c r="V557" s="9">
        <f>IF(A557="","",IF(OR(T557="Suppressed",T557="Recently active"),"-",IF(U557&gt;=Scoring!$B$14,"A",IF(U557&gt;=Scoring!$B$15,"B","C"))))</f>
        <v/>
      </c>
      <c r="W557" s="9">
        <f>IF(OR(A557="",V557="-"),"",COUNTIFS($V$2:$V$1001,"&lt;&gt;-",$U$2:$U$1001,"&gt;"&amp;U557)+1)</f>
        <v/>
      </c>
    </row>
    <row r="558">
      <c r="H558" s="8" t="n"/>
      <c r="R558" s="9">
        <f>IF(A558="","",IF(H558="","never",DATEDIF(H558,Scoring!$B$2,"m")))</f>
        <v/>
      </c>
      <c r="S558" s="9">
        <f>IF(A558="","",IF(L558="Y","None",IF(AND(E558&lt;&gt;"",J558="Y"),"Text",IF(AND(D558&lt;&gt;"",I558&lt;&gt;"Y"),"Email",IF(AND(E558&lt;&gt;"",K558="N"),"Call","None")))))</f>
        <v/>
      </c>
      <c r="T558" s="9">
        <f>IF(A558="","",IF(S558="None","Suppressed",IF(AND(H558&lt;&gt;"",R558&lt;Scoring!$B$16),"Recently active",IF(F558="past-client","Past client",IF(F558="sphere","Sphere",IF(F558="lead","Dormant lead","Needs review"))))))</f>
        <v/>
      </c>
      <c r="U558" s="9">
        <f>IF(A558="","",IF(OR(T558="Suppressed",T558="Recently active"),0,IF(F558="past-client",Scoring!$B$3,IF(F558="sphere",Scoring!$B$4,IF(F558="lead",Scoring!$B$5,0)))+MAX(1,MIN(3,N(G558)))*Scoring!$B$6+IF(H558="",Scoring!$B$10,IF(R558&lt;24,Scoring!$B$7,IF(R558&lt;60,Scoring!$B$8,Scoring!$B$9)))+IF(M558="Y",Scoring!$B$11,0)+IF(N(N558)&gt;=7,Scoring!$B$12,IF(N(N558)&gt;=4,Scoring!$B$13,0))))</f>
        <v/>
      </c>
      <c r="V558" s="9">
        <f>IF(A558="","",IF(OR(T558="Suppressed",T558="Recently active"),"-",IF(U558&gt;=Scoring!$B$14,"A",IF(U558&gt;=Scoring!$B$15,"B","C"))))</f>
        <v/>
      </c>
      <c r="W558" s="9">
        <f>IF(OR(A558="",V558="-"),"",COUNTIFS($V$2:$V$1001,"&lt;&gt;-",$U$2:$U$1001,"&gt;"&amp;U558)+1)</f>
        <v/>
      </c>
    </row>
    <row r="559">
      <c r="H559" s="8" t="n"/>
      <c r="R559" s="9">
        <f>IF(A559="","",IF(H559="","never",DATEDIF(H559,Scoring!$B$2,"m")))</f>
        <v/>
      </c>
      <c r="S559" s="9">
        <f>IF(A559="","",IF(L559="Y","None",IF(AND(E559&lt;&gt;"",J559="Y"),"Text",IF(AND(D559&lt;&gt;"",I559&lt;&gt;"Y"),"Email",IF(AND(E559&lt;&gt;"",K559="N"),"Call","None")))))</f>
        <v/>
      </c>
      <c r="T559" s="9">
        <f>IF(A559="","",IF(S559="None","Suppressed",IF(AND(H559&lt;&gt;"",R559&lt;Scoring!$B$16),"Recently active",IF(F559="past-client","Past client",IF(F559="sphere","Sphere",IF(F559="lead","Dormant lead","Needs review"))))))</f>
        <v/>
      </c>
      <c r="U559" s="9">
        <f>IF(A559="","",IF(OR(T559="Suppressed",T559="Recently active"),0,IF(F559="past-client",Scoring!$B$3,IF(F559="sphere",Scoring!$B$4,IF(F559="lead",Scoring!$B$5,0)))+MAX(1,MIN(3,N(G559)))*Scoring!$B$6+IF(H559="",Scoring!$B$10,IF(R559&lt;24,Scoring!$B$7,IF(R559&lt;60,Scoring!$B$8,Scoring!$B$9)))+IF(M559="Y",Scoring!$B$11,0)+IF(N(N559)&gt;=7,Scoring!$B$12,IF(N(N559)&gt;=4,Scoring!$B$13,0))))</f>
        <v/>
      </c>
      <c r="V559" s="9">
        <f>IF(A559="","",IF(OR(T559="Suppressed",T559="Recently active"),"-",IF(U559&gt;=Scoring!$B$14,"A",IF(U559&gt;=Scoring!$B$15,"B","C"))))</f>
        <v/>
      </c>
      <c r="W559" s="9">
        <f>IF(OR(A559="",V559="-"),"",COUNTIFS($V$2:$V$1001,"&lt;&gt;-",$U$2:$U$1001,"&gt;"&amp;U559)+1)</f>
        <v/>
      </c>
    </row>
    <row r="560">
      <c r="H560" s="8" t="n"/>
      <c r="R560" s="9">
        <f>IF(A560="","",IF(H560="","never",DATEDIF(H560,Scoring!$B$2,"m")))</f>
        <v/>
      </c>
      <c r="S560" s="9">
        <f>IF(A560="","",IF(L560="Y","None",IF(AND(E560&lt;&gt;"",J560="Y"),"Text",IF(AND(D560&lt;&gt;"",I560&lt;&gt;"Y"),"Email",IF(AND(E560&lt;&gt;"",K560="N"),"Call","None")))))</f>
        <v/>
      </c>
      <c r="T560" s="9">
        <f>IF(A560="","",IF(S560="None","Suppressed",IF(AND(H560&lt;&gt;"",R560&lt;Scoring!$B$16),"Recently active",IF(F560="past-client","Past client",IF(F560="sphere","Sphere",IF(F560="lead","Dormant lead","Needs review"))))))</f>
        <v/>
      </c>
      <c r="U560" s="9">
        <f>IF(A560="","",IF(OR(T560="Suppressed",T560="Recently active"),0,IF(F560="past-client",Scoring!$B$3,IF(F560="sphere",Scoring!$B$4,IF(F560="lead",Scoring!$B$5,0)))+MAX(1,MIN(3,N(G560)))*Scoring!$B$6+IF(H560="",Scoring!$B$10,IF(R560&lt;24,Scoring!$B$7,IF(R560&lt;60,Scoring!$B$8,Scoring!$B$9)))+IF(M560="Y",Scoring!$B$11,0)+IF(N(N560)&gt;=7,Scoring!$B$12,IF(N(N560)&gt;=4,Scoring!$B$13,0))))</f>
        <v/>
      </c>
      <c r="V560" s="9">
        <f>IF(A560="","",IF(OR(T560="Suppressed",T560="Recently active"),"-",IF(U560&gt;=Scoring!$B$14,"A",IF(U560&gt;=Scoring!$B$15,"B","C"))))</f>
        <v/>
      </c>
      <c r="W560" s="9">
        <f>IF(OR(A560="",V560="-"),"",COUNTIFS($V$2:$V$1001,"&lt;&gt;-",$U$2:$U$1001,"&gt;"&amp;U560)+1)</f>
        <v/>
      </c>
    </row>
    <row r="561">
      <c r="H561" s="8" t="n"/>
      <c r="R561" s="9">
        <f>IF(A561="","",IF(H561="","never",DATEDIF(H561,Scoring!$B$2,"m")))</f>
        <v/>
      </c>
      <c r="S561" s="9">
        <f>IF(A561="","",IF(L561="Y","None",IF(AND(E561&lt;&gt;"",J561="Y"),"Text",IF(AND(D561&lt;&gt;"",I561&lt;&gt;"Y"),"Email",IF(AND(E561&lt;&gt;"",K561="N"),"Call","None")))))</f>
        <v/>
      </c>
      <c r="T561" s="9">
        <f>IF(A561="","",IF(S561="None","Suppressed",IF(AND(H561&lt;&gt;"",R561&lt;Scoring!$B$16),"Recently active",IF(F561="past-client","Past client",IF(F561="sphere","Sphere",IF(F561="lead","Dormant lead","Needs review"))))))</f>
        <v/>
      </c>
      <c r="U561" s="9">
        <f>IF(A561="","",IF(OR(T561="Suppressed",T561="Recently active"),0,IF(F561="past-client",Scoring!$B$3,IF(F561="sphere",Scoring!$B$4,IF(F561="lead",Scoring!$B$5,0)))+MAX(1,MIN(3,N(G561)))*Scoring!$B$6+IF(H561="",Scoring!$B$10,IF(R561&lt;24,Scoring!$B$7,IF(R561&lt;60,Scoring!$B$8,Scoring!$B$9)))+IF(M561="Y",Scoring!$B$11,0)+IF(N(N561)&gt;=7,Scoring!$B$12,IF(N(N561)&gt;=4,Scoring!$B$13,0))))</f>
        <v/>
      </c>
      <c r="V561" s="9">
        <f>IF(A561="","",IF(OR(T561="Suppressed",T561="Recently active"),"-",IF(U561&gt;=Scoring!$B$14,"A",IF(U561&gt;=Scoring!$B$15,"B","C"))))</f>
        <v/>
      </c>
      <c r="W561" s="9">
        <f>IF(OR(A561="",V561="-"),"",COUNTIFS($V$2:$V$1001,"&lt;&gt;-",$U$2:$U$1001,"&gt;"&amp;U561)+1)</f>
        <v/>
      </c>
    </row>
    <row r="562">
      <c r="H562" s="8" t="n"/>
      <c r="R562" s="9">
        <f>IF(A562="","",IF(H562="","never",DATEDIF(H562,Scoring!$B$2,"m")))</f>
        <v/>
      </c>
      <c r="S562" s="9">
        <f>IF(A562="","",IF(L562="Y","None",IF(AND(E562&lt;&gt;"",J562="Y"),"Text",IF(AND(D562&lt;&gt;"",I562&lt;&gt;"Y"),"Email",IF(AND(E562&lt;&gt;"",K562="N"),"Call","None")))))</f>
        <v/>
      </c>
      <c r="T562" s="9">
        <f>IF(A562="","",IF(S562="None","Suppressed",IF(AND(H562&lt;&gt;"",R562&lt;Scoring!$B$16),"Recently active",IF(F562="past-client","Past client",IF(F562="sphere","Sphere",IF(F562="lead","Dormant lead","Needs review"))))))</f>
        <v/>
      </c>
      <c r="U562" s="9">
        <f>IF(A562="","",IF(OR(T562="Suppressed",T562="Recently active"),0,IF(F562="past-client",Scoring!$B$3,IF(F562="sphere",Scoring!$B$4,IF(F562="lead",Scoring!$B$5,0)))+MAX(1,MIN(3,N(G562)))*Scoring!$B$6+IF(H562="",Scoring!$B$10,IF(R562&lt;24,Scoring!$B$7,IF(R562&lt;60,Scoring!$B$8,Scoring!$B$9)))+IF(M562="Y",Scoring!$B$11,0)+IF(N(N562)&gt;=7,Scoring!$B$12,IF(N(N562)&gt;=4,Scoring!$B$13,0))))</f>
        <v/>
      </c>
      <c r="V562" s="9">
        <f>IF(A562="","",IF(OR(T562="Suppressed",T562="Recently active"),"-",IF(U562&gt;=Scoring!$B$14,"A",IF(U562&gt;=Scoring!$B$15,"B","C"))))</f>
        <v/>
      </c>
      <c r="W562" s="9">
        <f>IF(OR(A562="",V562="-"),"",COUNTIFS($V$2:$V$1001,"&lt;&gt;-",$U$2:$U$1001,"&gt;"&amp;U562)+1)</f>
        <v/>
      </c>
    </row>
    <row r="563">
      <c r="H563" s="8" t="n"/>
      <c r="R563" s="9">
        <f>IF(A563="","",IF(H563="","never",DATEDIF(H563,Scoring!$B$2,"m")))</f>
        <v/>
      </c>
      <c r="S563" s="9">
        <f>IF(A563="","",IF(L563="Y","None",IF(AND(E563&lt;&gt;"",J563="Y"),"Text",IF(AND(D563&lt;&gt;"",I563&lt;&gt;"Y"),"Email",IF(AND(E563&lt;&gt;"",K563="N"),"Call","None")))))</f>
        <v/>
      </c>
      <c r="T563" s="9">
        <f>IF(A563="","",IF(S563="None","Suppressed",IF(AND(H563&lt;&gt;"",R563&lt;Scoring!$B$16),"Recently active",IF(F563="past-client","Past client",IF(F563="sphere","Sphere",IF(F563="lead","Dormant lead","Needs review"))))))</f>
        <v/>
      </c>
      <c r="U563" s="9">
        <f>IF(A563="","",IF(OR(T563="Suppressed",T563="Recently active"),0,IF(F563="past-client",Scoring!$B$3,IF(F563="sphere",Scoring!$B$4,IF(F563="lead",Scoring!$B$5,0)))+MAX(1,MIN(3,N(G563)))*Scoring!$B$6+IF(H563="",Scoring!$B$10,IF(R563&lt;24,Scoring!$B$7,IF(R563&lt;60,Scoring!$B$8,Scoring!$B$9)))+IF(M563="Y",Scoring!$B$11,0)+IF(N(N563)&gt;=7,Scoring!$B$12,IF(N(N563)&gt;=4,Scoring!$B$13,0))))</f>
        <v/>
      </c>
      <c r="V563" s="9">
        <f>IF(A563="","",IF(OR(T563="Suppressed",T563="Recently active"),"-",IF(U563&gt;=Scoring!$B$14,"A",IF(U563&gt;=Scoring!$B$15,"B","C"))))</f>
        <v/>
      </c>
      <c r="W563" s="9">
        <f>IF(OR(A563="",V563="-"),"",COUNTIFS($V$2:$V$1001,"&lt;&gt;-",$U$2:$U$1001,"&gt;"&amp;U563)+1)</f>
        <v/>
      </c>
    </row>
    <row r="564">
      <c r="H564" s="8" t="n"/>
      <c r="R564" s="9">
        <f>IF(A564="","",IF(H564="","never",DATEDIF(H564,Scoring!$B$2,"m")))</f>
        <v/>
      </c>
      <c r="S564" s="9">
        <f>IF(A564="","",IF(L564="Y","None",IF(AND(E564&lt;&gt;"",J564="Y"),"Text",IF(AND(D564&lt;&gt;"",I564&lt;&gt;"Y"),"Email",IF(AND(E564&lt;&gt;"",K564="N"),"Call","None")))))</f>
        <v/>
      </c>
      <c r="T564" s="9">
        <f>IF(A564="","",IF(S564="None","Suppressed",IF(AND(H564&lt;&gt;"",R564&lt;Scoring!$B$16),"Recently active",IF(F564="past-client","Past client",IF(F564="sphere","Sphere",IF(F564="lead","Dormant lead","Needs review"))))))</f>
        <v/>
      </c>
      <c r="U564" s="9">
        <f>IF(A564="","",IF(OR(T564="Suppressed",T564="Recently active"),0,IF(F564="past-client",Scoring!$B$3,IF(F564="sphere",Scoring!$B$4,IF(F564="lead",Scoring!$B$5,0)))+MAX(1,MIN(3,N(G564)))*Scoring!$B$6+IF(H564="",Scoring!$B$10,IF(R564&lt;24,Scoring!$B$7,IF(R564&lt;60,Scoring!$B$8,Scoring!$B$9)))+IF(M564="Y",Scoring!$B$11,0)+IF(N(N564)&gt;=7,Scoring!$B$12,IF(N(N564)&gt;=4,Scoring!$B$13,0))))</f>
        <v/>
      </c>
      <c r="V564" s="9">
        <f>IF(A564="","",IF(OR(T564="Suppressed",T564="Recently active"),"-",IF(U564&gt;=Scoring!$B$14,"A",IF(U564&gt;=Scoring!$B$15,"B","C"))))</f>
        <v/>
      </c>
      <c r="W564" s="9">
        <f>IF(OR(A564="",V564="-"),"",COUNTIFS($V$2:$V$1001,"&lt;&gt;-",$U$2:$U$1001,"&gt;"&amp;U564)+1)</f>
        <v/>
      </c>
    </row>
    <row r="565">
      <c r="H565" s="8" t="n"/>
      <c r="R565" s="9">
        <f>IF(A565="","",IF(H565="","never",DATEDIF(H565,Scoring!$B$2,"m")))</f>
        <v/>
      </c>
      <c r="S565" s="9">
        <f>IF(A565="","",IF(L565="Y","None",IF(AND(E565&lt;&gt;"",J565="Y"),"Text",IF(AND(D565&lt;&gt;"",I565&lt;&gt;"Y"),"Email",IF(AND(E565&lt;&gt;"",K565="N"),"Call","None")))))</f>
        <v/>
      </c>
      <c r="T565" s="9">
        <f>IF(A565="","",IF(S565="None","Suppressed",IF(AND(H565&lt;&gt;"",R565&lt;Scoring!$B$16),"Recently active",IF(F565="past-client","Past client",IF(F565="sphere","Sphere",IF(F565="lead","Dormant lead","Needs review"))))))</f>
        <v/>
      </c>
      <c r="U565" s="9">
        <f>IF(A565="","",IF(OR(T565="Suppressed",T565="Recently active"),0,IF(F565="past-client",Scoring!$B$3,IF(F565="sphere",Scoring!$B$4,IF(F565="lead",Scoring!$B$5,0)))+MAX(1,MIN(3,N(G565)))*Scoring!$B$6+IF(H565="",Scoring!$B$10,IF(R565&lt;24,Scoring!$B$7,IF(R565&lt;60,Scoring!$B$8,Scoring!$B$9)))+IF(M565="Y",Scoring!$B$11,0)+IF(N(N565)&gt;=7,Scoring!$B$12,IF(N(N565)&gt;=4,Scoring!$B$13,0))))</f>
        <v/>
      </c>
      <c r="V565" s="9">
        <f>IF(A565="","",IF(OR(T565="Suppressed",T565="Recently active"),"-",IF(U565&gt;=Scoring!$B$14,"A",IF(U565&gt;=Scoring!$B$15,"B","C"))))</f>
        <v/>
      </c>
      <c r="W565" s="9">
        <f>IF(OR(A565="",V565="-"),"",COUNTIFS($V$2:$V$1001,"&lt;&gt;-",$U$2:$U$1001,"&gt;"&amp;U565)+1)</f>
        <v/>
      </c>
    </row>
    <row r="566">
      <c r="H566" s="8" t="n"/>
      <c r="R566" s="9">
        <f>IF(A566="","",IF(H566="","never",DATEDIF(H566,Scoring!$B$2,"m")))</f>
        <v/>
      </c>
      <c r="S566" s="9">
        <f>IF(A566="","",IF(L566="Y","None",IF(AND(E566&lt;&gt;"",J566="Y"),"Text",IF(AND(D566&lt;&gt;"",I566&lt;&gt;"Y"),"Email",IF(AND(E566&lt;&gt;"",K566="N"),"Call","None")))))</f>
        <v/>
      </c>
      <c r="T566" s="9">
        <f>IF(A566="","",IF(S566="None","Suppressed",IF(AND(H566&lt;&gt;"",R566&lt;Scoring!$B$16),"Recently active",IF(F566="past-client","Past client",IF(F566="sphere","Sphere",IF(F566="lead","Dormant lead","Needs review"))))))</f>
        <v/>
      </c>
      <c r="U566" s="9">
        <f>IF(A566="","",IF(OR(T566="Suppressed",T566="Recently active"),0,IF(F566="past-client",Scoring!$B$3,IF(F566="sphere",Scoring!$B$4,IF(F566="lead",Scoring!$B$5,0)))+MAX(1,MIN(3,N(G566)))*Scoring!$B$6+IF(H566="",Scoring!$B$10,IF(R566&lt;24,Scoring!$B$7,IF(R566&lt;60,Scoring!$B$8,Scoring!$B$9)))+IF(M566="Y",Scoring!$B$11,0)+IF(N(N566)&gt;=7,Scoring!$B$12,IF(N(N566)&gt;=4,Scoring!$B$13,0))))</f>
        <v/>
      </c>
      <c r="V566" s="9">
        <f>IF(A566="","",IF(OR(T566="Suppressed",T566="Recently active"),"-",IF(U566&gt;=Scoring!$B$14,"A",IF(U566&gt;=Scoring!$B$15,"B","C"))))</f>
        <v/>
      </c>
      <c r="W566" s="9">
        <f>IF(OR(A566="",V566="-"),"",COUNTIFS($V$2:$V$1001,"&lt;&gt;-",$U$2:$U$1001,"&gt;"&amp;U566)+1)</f>
        <v/>
      </c>
    </row>
    <row r="567">
      <c r="H567" s="8" t="n"/>
      <c r="R567" s="9">
        <f>IF(A567="","",IF(H567="","never",DATEDIF(H567,Scoring!$B$2,"m")))</f>
        <v/>
      </c>
      <c r="S567" s="9">
        <f>IF(A567="","",IF(L567="Y","None",IF(AND(E567&lt;&gt;"",J567="Y"),"Text",IF(AND(D567&lt;&gt;"",I567&lt;&gt;"Y"),"Email",IF(AND(E567&lt;&gt;"",K567="N"),"Call","None")))))</f>
        <v/>
      </c>
      <c r="T567" s="9">
        <f>IF(A567="","",IF(S567="None","Suppressed",IF(AND(H567&lt;&gt;"",R567&lt;Scoring!$B$16),"Recently active",IF(F567="past-client","Past client",IF(F567="sphere","Sphere",IF(F567="lead","Dormant lead","Needs review"))))))</f>
        <v/>
      </c>
      <c r="U567" s="9">
        <f>IF(A567="","",IF(OR(T567="Suppressed",T567="Recently active"),0,IF(F567="past-client",Scoring!$B$3,IF(F567="sphere",Scoring!$B$4,IF(F567="lead",Scoring!$B$5,0)))+MAX(1,MIN(3,N(G567)))*Scoring!$B$6+IF(H567="",Scoring!$B$10,IF(R567&lt;24,Scoring!$B$7,IF(R567&lt;60,Scoring!$B$8,Scoring!$B$9)))+IF(M567="Y",Scoring!$B$11,0)+IF(N(N567)&gt;=7,Scoring!$B$12,IF(N(N567)&gt;=4,Scoring!$B$13,0))))</f>
        <v/>
      </c>
      <c r="V567" s="9">
        <f>IF(A567="","",IF(OR(T567="Suppressed",T567="Recently active"),"-",IF(U567&gt;=Scoring!$B$14,"A",IF(U567&gt;=Scoring!$B$15,"B","C"))))</f>
        <v/>
      </c>
      <c r="W567" s="9">
        <f>IF(OR(A567="",V567="-"),"",COUNTIFS($V$2:$V$1001,"&lt;&gt;-",$U$2:$U$1001,"&gt;"&amp;U567)+1)</f>
        <v/>
      </c>
    </row>
    <row r="568">
      <c r="H568" s="8" t="n"/>
      <c r="R568" s="9">
        <f>IF(A568="","",IF(H568="","never",DATEDIF(H568,Scoring!$B$2,"m")))</f>
        <v/>
      </c>
      <c r="S568" s="9">
        <f>IF(A568="","",IF(L568="Y","None",IF(AND(E568&lt;&gt;"",J568="Y"),"Text",IF(AND(D568&lt;&gt;"",I568&lt;&gt;"Y"),"Email",IF(AND(E568&lt;&gt;"",K568="N"),"Call","None")))))</f>
        <v/>
      </c>
      <c r="T568" s="9">
        <f>IF(A568="","",IF(S568="None","Suppressed",IF(AND(H568&lt;&gt;"",R568&lt;Scoring!$B$16),"Recently active",IF(F568="past-client","Past client",IF(F568="sphere","Sphere",IF(F568="lead","Dormant lead","Needs review"))))))</f>
        <v/>
      </c>
      <c r="U568" s="9">
        <f>IF(A568="","",IF(OR(T568="Suppressed",T568="Recently active"),0,IF(F568="past-client",Scoring!$B$3,IF(F568="sphere",Scoring!$B$4,IF(F568="lead",Scoring!$B$5,0)))+MAX(1,MIN(3,N(G568)))*Scoring!$B$6+IF(H568="",Scoring!$B$10,IF(R568&lt;24,Scoring!$B$7,IF(R568&lt;60,Scoring!$B$8,Scoring!$B$9)))+IF(M568="Y",Scoring!$B$11,0)+IF(N(N568)&gt;=7,Scoring!$B$12,IF(N(N568)&gt;=4,Scoring!$B$13,0))))</f>
        <v/>
      </c>
      <c r="V568" s="9">
        <f>IF(A568="","",IF(OR(T568="Suppressed",T568="Recently active"),"-",IF(U568&gt;=Scoring!$B$14,"A",IF(U568&gt;=Scoring!$B$15,"B","C"))))</f>
        <v/>
      </c>
      <c r="W568" s="9">
        <f>IF(OR(A568="",V568="-"),"",COUNTIFS($V$2:$V$1001,"&lt;&gt;-",$U$2:$U$1001,"&gt;"&amp;U568)+1)</f>
        <v/>
      </c>
    </row>
    <row r="569">
      <c r="H569" s="8" t="n"/>
      <c r="R569" s="9">
        <f>IF(A569="","",IF(H569="","never",DATEDIF(H569,Scoring!$B$2,"m")))</f>
        <v/>
      </c>
      <c r="S569" s="9">
        <f>IF(A569="","",IF(L569="Y","None",IF(AND(E569&lt;&gt;"",J569="Y"),"Text",IF(AND(D569&lt;&gt;"",I569&lt;&gt;"Y"),"Email",IF(AND(E569&lt;&gt;"",K569="N"),"Call","None")))))</f>
        <v/>
      </c>
      <c r="T569" s="9">
        <f>IF(A569="","",IF(S569="None","Suppressed",IF(AND(H569&lt;&gt;"",R569&lt;Scoring!$B$16),"Recently active",IF(F569="past-client","Past client",IF(F569="sphere","Sphere",IF(F569="lead","Dormant lead","Needs review"))))))</f>
        <v/>
      </c>
      <c r="U569" s="9">
        <f>IF(A569="","",IF(OR(T569="Suppressed",T569="Recently active"),0,IF(F569="past-client",Scoring!$B$3,IF(F569="sphere",Scoring!$B$4,IF(F569="lead",Scoring!$B$5,0)))+MAX(1,MIN(3,N(G569)))*Scoring!$B$6+IF(H569="",Scoring!$B$10,IF(R569&lt;24,Scoring!$B$7,IF(R569&lt;60,Scoring!$B$8,Scoring!$B$9)))+IF(M569="Y",Scoring!$B$11,0)+IF(N(N569)&gt;=7,Scoring!$B$12,IF(N(N569)&gt;=4,Scoring!$B$13,0))))</f>
        <v/>
      </c>
      <c r="V569" s="9">
        <f>IF(A569="","",IF(OR(T569="Suppressed",T569="Recently active"),"-",IF(U569&gt;=Scoring!$B$14,"A",IF(U569&gt;=Scoring!$B$15,"B","C"))))</f>
        <v/>
      </c>
      <c r="W569" s="9">
        <f>IF(OR(A569="",V569="-"),"",COUNTIFS($V$2:$V$1001,"&lt;&gt;-",$U$2:$U$1001,"&gt;"&amp;U569)+1)</f>
        <v/>
      </c>
    </row>
    <row r="570">
      <c r="H570" s="8" t="n"/>
      <c r="R570" s="9">
        <f>IF(A570="","",IF(H570="","never",DATEDIF(H570,Scoring!$B$2,"m")))</f>
        <v/>
      </c>
      <c r="S570" s="9">
        <f>IF(A570="","",IF(L570="Y","None",IF(AND(E570&lt;&gt;"",J570="Y"),"Text",IF(AND(D570&lt;&gt;"",I570&lt;&gt;"Y"),"Email",IF(AND(E570&lt;&gt;"",K570="N"),"Call","None")))))</f>
        <v/>
      </c>
      <c r="T570" s="9">
        <f>IF(A570="","",IF(S570="None","Suppressed",IF(AND(H570&lt;&gt;"",R570&lt;Scoring!$B$16),"Recently active",IF(F570="past-client","Past client",IF(F570="sphere","Sphere",IF(F570="lead","Dormant lead","Needs review"))))))</f>
        <v/>
      </c>
      <c r="U570" s="9">
        <f>IF(A570="","",IF(OR(T570="Suppressed",T570="Recently active"),0,IF(F570="past-client",Scoring!$B$3,IF(F570="sphere",Scoring!$B$4,IF(F570="lead",Scoring!$B$5,0)))+MAX(1,MIN(3,N(G570)))*Scoring!$B$6+IF(H570="",Scoring!$B$10,IF(R570&lt;24,Scoring!$B$7,IF(R570&lt;60,Scoring!$B$8,Scoring!$B$9)))+IF(M570="Y",Scoring!$B$11,0)+IF(N(N570)&gt;=7,Scoring!$B$12,IF(N(N570)&gt;=4,Scoring!$B$13,0))))</f>
        <v/>
      </c>
      <c r="V570" s="9">
        <f>IF(A570="","",IF(OR(T570="Suppressed",T570="Recently active"),"-",IF(U570&gt;=Scoring!$B$14,"A",IF(U570&gt;=Scoring!$B$15,"B","C"))))</f>
        <v/>
      </c>
      <c r="W570" s="9">
        <f>IF(OR(A570="",V570="-"),"",COUNTIFS($V$2:$V$1001,"&lt;&gt;-",$U$2:$U$1001,"&gt;"&amp;U570)+1)</f>
        <v/>
      </c>
    </row>
    <row r="571">
      <c r="H571" s="8" t="n"/>
      <c r="R571" s="9">
        <f>IF(A571="","",IF(H571="","never",DATEDIF(H571,Scoring!$B$2,"m")))</f>
        <v/>
      </c>
      <c r="S571" s="9">
        <f>IF(A571="","",IF(L571="Y","None",IF(AND(E571&lt;&gt;"",J571="Y"),"Text",IF(AND(D571&lt;&gt;"",I571&lt;&gt;"Y"),"Email",IF(AND(E571&lt;&gt;"",K571="N"),"Call","None")))))</f>
        <v/>
      </c>
      <c r="T571" s="9">
        <f>IF(A571="","",IF(S571="None","Suppressed",IF(AND(H571&lt;&gt;"",R571&lt;Scoring!$B$16),"Recently active",IF(F571="past-client","Past client",IF(F571="sphere","Sphere",IF(F571="lead","Dormant lead","Needs review"))))))</f>
        <v/>
      </c>
      <c r="U571" s="9">
        <f>IF(A571="","",IF(OR(T571="Suppressed",T571="Recently active"),0,IF(F571="past-client",Scoring!$B$3,IF(F571="sphere",Scoring!$B$4,IF(F571="lead",Scoring!$B$5,0)))+MAX(1,MIN(3,N(G571)))*Scoring!$B$6+IF(H571="",Scoring!$B$10,IF(R571&lt;24,Scoring!$B$7,IF(R571&lt;60,Scoring!$B$8,Scoring!$B$9)))+IF(M571="Y",Scoring!$B$11,0)+IF(N(N571)&gt;=7,Scoring!$B$12,IF(N(N571)&gt;=4,Scoring!$B$13,0))))</f>
        <v/>
      </c>
      <c r="V571" s="9">
        <f>IF(A571="","",IF(OR(T571="Suppressed",T571="Recently active"),"-",IF(U571&gt;=Scoring!$B$14,"A",IF(U571&gt;=Scoring!$B$15,"B","C"))))</f>
        <v/>
      </c>
      <c r="W571" s="9">
        <f>IF(OR(A571="",V571="-"),"",COUNTIFS($V$2:$V$1001,"&lt;&gt;-",$U$2:$U$1001,"&gt;"&amp;U571)+1)</f>
        <v/>
      </c>
    </row>
    <row r="572">
      <c r="H572" s="8" t="n"/>
      <c r="R572" s="9">
        <f>IF(A572="","",IF(H572="","never",DATEDIF(H572,Scoring!$B$2,"m")))</f>
        <v/>
      </c>
      <c r="S572" s="9">
        <f>IF(A572="","",IF(L572="Y","None",IF(AND(E572&lt;&gt;"",J572="Y"),"Text",IF(AND(D572&lt;&gt;"",I572&lt;&gt;"Y"),"Email",IF(AND(E572&lt;&gt;"",K572="N"),"Call","None")))))</f>
        <v/>
      </c>
      <c r="T572" s="9">
        <f>IF(A572="","",IF(S572="None","Suppressed",IF(AND(H572&lt;&gt;"",R572&lt;Scoring!$B$16),"Recently active",IF(F572="past-client","Past client",IF(F572="sphere","Sphere",IF(F572="lead","Dormant lead","Needs review"))))))</f>
        <v/>
      </c>
      <c r="U572" s="9">
        <f>IF(A572="","",IF(OR(T572="Suppressed",T572="Recently active"),0,IF(F572="past-client",Scoring!$B$3,IF(F572="sphere",Scoring!$B$4,IF(F572="lead",Scoring!$B$5,0)))+MAX(1,MIN(3,N(G572)))*Scoring!$B$6+IF(H572="",Scoring!$B$10,IF(R572&lt;24,Scoring!$B$7,IF(R572&lt;60,Scoring!$B$8,Scoring!$B$9)))+IF(M572="Y",Scoring!$B$11,0)+IF(N(N572)&gt;=7,Scoring!$B$12,IF(N(N572)&gt;=4,Scoring!$B$13,0))))</f>
        <v/>
      </c>
      <c r="V572" s="9">
        <f>IF(A572="","",IF(OR(T572="Suppressed",T572="Recently active"),"-",IF(U572&gt;=Scoring!$B$14,"A",IF(U572&gt;=Scoring!$B$15,"B","C"))))</f>
        <v/>
      </c>
      <c r="W572" s="9">
        <f>IF(OR(A572="",V572="-"),"",COUNTIFS($V$2:$V$1001,"&lt;&gt;-",$U$2:$U$1001,"&gt;"&amp;U572)+1)</f>
        <v/>
      </c>
    </row>
    <row r="573">
      <c r="H573" s="8" t="n"/>
      <c r="R573" s="9">
        <f>IF(A573="","",IF(H573="","never",DATEDIF(H573,Scoring!$B$2,"m")))</f>
        <v/>
      </c>
      <c r="S573" s="9">
        <f>IF(A573="","",IF(L573="Y","None",IF(AND(E573&lt;&gt;"",J573="Y"),"Text",IF(AND(D573&lt;&gt;"",I573&lt;&gt;"Y"),"Email",IF(AND(E573&lt;&gt;"",K573="N"),"Call","None")))))</f>
        <v/>
      </c>
      <c r="T573" s="9">
        <f>IF(A573="","",IF(S573="None","Suppressed",IF(AND(H573&lt;&gt;"",R573&lt;Scoring!$B$16),"Recently active",IF(F573="past-client","Past client",IF(F573="sphere","Sphere",IF(F573="lead","Dormant lead","Needs review"))))))</f>
        <v/>
      </c>
      <c r="U573" s="9">
        <f>IF(A573="","",IF(OR(T573="Suppressed",T573="Recently active"),0,IF(F573="past-client",Scoring!$B$3,IF(F573="sphere",Scoring!$B$4,IF(F573="lead",Scoring!$B$5,0)))+MAX(1,MIN(3,N(G573)))*Scoring!$B$6+IF(H573="",Scoring!$B$10,IF(R573&lt;24,Scoring!$B$7,IF(R573&lt;60,Scoring!$B$8,Scoring!$B$9)))+IF(M573="Y",Scoring!$B$11,0)+IF(N(N573)&gt;=7,Scoring!$B$12,IF(N(N573)&gt;=4,Scoring!$B$13,0))))</f>
        <v/>
      </c>
      <c r="V573" s="9">
        <f>IF(A573="","",IF(OR(T573="Suppressed",T573="Recently active"),"-",IF(U573&gt;=Scoring!$B$14,"A",IF(U573&gt;=Scoring!$B$15,"B","C"))))</f>
        <v/>
      </c>
      <c r="W573" s="9">
        <f>IF(OR(A573="",V573="-"),"",COUNTIFS($V$2:$V$1001,"&lt;&gt;-",$U$2:$U$1001,"&gt;"&amp;U573)+1)</f>
        <v/>
      </c>
    </row>
    <row r="574">
      <c r="H574" s="8" t="n"/>
      <c r="R574" s="9">
        <f>IF(A574="","",IF(H574="","never",DATEDIF(H574,Scoring!$B$2,"m")))</f>
        <v/>
      </c>
      <c r="S574" s="9">
        <f>IF(A574="","",IF(L574="Y","None",IF(AND(E574&lt;&gt;"",J574="Y"),"Text",IF(AND(D574&lt;&gt;"",I574&lt;&gt;"Y"),"Email",IF(AND(E574&lt;&gt;"",K574="N"),"Call","None")))))</f>
        <v/>
      </c>
      <c r="T574" s="9">
        <f>IF(A574="","",IF(S574="None","Suppressed",IF(AND(H574&lt;&gt;"",R574&lt;Scoring!$B$16),"Recently active",IF(F574="past-client","Past client",IF(F574="sphere","Sphere",IF(F574="lead","Dormant lead","Needs review"))))))</f>
        <v/>
      </c>
      <c r="U574" s="9">
        <f>IF(A574="","",IF(OR(T574="Suppressed",T574="Recently active"),0,IF(F574="past-client",Scoring!$B$3,IF(F574="sphere",Scoring!$B$4,IF(F574="lead",Scoring!$B$5,0)))+MAX(1,MIN(3,N(G574)))*Scoring!$B$6+IF(H574="",Scoring!$B$10,IF(R574&lt;24,Scoring!$B$7,IF(R574&lt;60,Scoring!$B$8,Scoring!$B$9)))+IF(M574="Y",Scoring!$B$11,0)+IF(N(N574)&gt;=7,Scoring!$B$12,IF(N(N574)&gt;=4,Scoring!$B$13,0))))</f>
        <v/>
      </c>
      <c r="V574" s="9">
        <f>IF(A574="","",IF(OR(T574="Suppressed",T574="Recently active"),"-",IF(U574&gt;=Scoring!$B$14,"A",IF(U574&gt;=Scoring!$B$15,"B","C"))))</f>
        <v/>
      </c>
      <c r="W574" s="9">
        <f>IF(OR(A574="",V574="-"),"",COUNTIFS($V$2:$V$1001,"&lt;&gt;-",$U$2:$U$1001,"&gt;"&amp;U574)+1)</f>
        <v/>
      </c>
    </row>
    <row r="575">
      <c r="H575" s="8" t="n"/>
      <c r="R575" s="9">
        <f>IF(A575="","",IF(H575="","never",DATEDIF(H575,Scoring!$B$2,"m")))</f>
        <v/>
      </c>
      <c r="S575" s="9">
        <f>IF(A575="","",IF(L575="Y","None",IF(AND(E575&lt;&gt;"",J575="Y"),"Text",IF(AND(D575&lt;&gt;"",I575&lt;&gt;"Y"),"Email",IF(AND(E575&lt;&gt;"",K575="N"),"Call","None")))))</f>
        <v/>
      </c>
      <c r="T575" s="9">
        <f>IF(A575="","",IF(S575="None","Suppressed",IF(AND(H575&lt;&gt;"",R575&lt;Scoring!$B$16),"Recently active",IF(F575="past-client","Past client",IF(F575="sphere","Sphere",IF(F575="lead","Dormant lead","Needs review"))))))</f>
        <v/>
      </c>
      <c r="U575" s="9">
        <f>IF(A575="","",IF(OR(T575="Suppressed",T575="Recently active"),0,IF(F575="past-client",Scoring!$B$3,IF(F575="sphere",Scoring!$B$4,IF(F575="lead",Scoring!$B$5,0)))+MAX(1,MIN(3,N(G575)))*Scoring!$B$6+IF(H575="",Scoring!$B$10,IF(R575&lt;24,Scoring!$B$7,IF(R575&lt;60,Scoring!$B$8,Scoring!$B$9)))+IF(M575="Y",Scoring!$B$11,0)+IF(N(N575)&gt;=7,Scoring!$B$12,IF(N(N575)&gt;=4,Scoring!$B$13,0))))</f>
        <v/>
      </c>
      <c r="V575" s="9">
        <f>IF(A575="","",IF(OR(T575="Suppressed",T575="Recently active"),"-",IF(U575&gt;=Scoring!$B$14,"A",IF(U575&gt;=Scoring!$B$15,"B","C"))))</f>
        <v/>
      </c>
      <c r="W575" s="9">
        <f>IF(OR(A575="",V575="-"),"",COUNTIFS($V$2:$V$1001,"&lt;&gt;-",$U$2:$U$1001,"&gt;"&amp;U575)+1)</f>
        <v/>
      </c>
    </row>
    <row r="576">
      <c r="H576" s="8" t="n"/>
      <c r="R576" s="9">
        <f>IF(A576="","",IF(H576="","never",DATEDIF(H576,Scoring!$B$2,"m")))</f>
        <v/>
      </c>
      <c r="S576" s="9">
        <f>IF(A576="","",IF(L576="Y","None",IF(AND(E576&lt;&gt;"",J576="Y"),"Text",IF(AND(D576&lt;&gt;"",I576&lt;&gt;"Y"),"Email",IF(AND(E576&lt;&gt;"",K576="N"),"Call","None")))))</f>
        <v/>
      </c>
      <c r="T576" s="9">
        <f>IF(A576="","",IF(S576="None","Suppressed",IF(AND(H576&lt;&gt;"",R576&lt;Scoring!$B$16),"Recently active",IF(F576="past-client","Past client",IF(F576="sphere","Sphere",IF(F576="lead","Dormant lead","Needs review"))))))</f>
        <v/>
      </c>
      <c r="U576" s="9">
        <f>IF(A576="","",IF(OR(T576="Suppressed",T576="Recently active"),0,IF(F576="past-client",Scoring!$B$3,IF(F576="sphere",Scoring!$B$4,IF(F576="lead",Scoring!$B$5,0)))+MAX(1,MIN(3,N(G576)))*Scoring!$B$6+IF(H576="",Scoring!$B$10,IF(R576&lt;24,Scoring!$B$7,IF(R576&lt;60,Scoring!$B$8,Scoring!$B$9)))+IF(M576="Y",Scoring!$B$11,0)+IF(N(N576)&gt;=7,Scoring!$B$12,IF(N(N576)&gt;=4,Scoring!$B$13,0))))</f>
        <v/>
      </c>
      <c r="V576" s="9">
        <f>IF(A576="","",IF(OR(T576="Suppressed",T576="Recently active"),"-",IF(U576&gt;=Scoring!$B$14,"A",IF(U576&gt;=Scoring!$B$15,"B","C"))))</f>
        <v/>
      </c>
      <c r="W576" s="9">
        <f>IF(OR(A576="",V576="-"),"",COUNTIFS($V$2:$V$1001,"&lt;&gt;-",$U$2:$U$1001,"&gt;"&amp;U576)+1)</f>
        <v/>
      </c>
    </row>
    <row r="577">
      <c r="H577" s="8" t="n"/>
      <c r="R577" s="9">
        <f>IF(A577="","",IF(H577="","never",DATEDIF(H577,Scoring!$B$2,"m")))</f>
        <v/>
      </c>
      <c r="S577" s="9">
        <f>IF(A577="","",IF(L577="Y","None",IF(AND(E577&lt;&gt;"",J577="Y"),"Text",IF(AND(D577&lt;&gt;"",I577&lt;&gt;"Y"),"Email",IF(AND(E577&lt;&gt;"",K577="N"),"Call","None")))))</f>
        <v/>
      </c>
      <c r="T577" s="9">
        <f>IF(A577="","",IF(S577="None","Suppressed",IF(AND(H577&lt;&gt;"",R577&lt;Scoring!$B$16),"Recently active",IF(F577="past-client","Past client",IF(F577="sphere","Sphere",IF(F577="lead","Dormant lead","Needs review"))))))</f>
        <v/>
      </c>
      <c r="U577" s="9">
        <f>IF(A577="","",IF(OR(T577="Suppressed",T577="Recently active"),0,IF(F577="past-client",Scoring!$B$3,IF(F577="sphere",Scoring!$B$4,IF(F577="lead",Scoring!$B$5,0)))+MAX(1,MIN(3,N(G577)))*Scoring!$B$6+IF(H577="",Scoring!$B$10,IF(R577&lt;24,Scoring!$B$7,IF(R577&lt;60,Scoring!$B$8,Scoring!$B$9)))+IF(M577="Y",Scoring!$B$11,0)+IF(N(N577)&gt;=7,Scoring!$B$12,IF(N(N577)&gt;=4,Scoring!$B$13,0))))</f>
        <v/>
      </c>
      <c r="V577" s="9">
        <f>IF(A577="","",IF(OR(T577="Suppressed",T577="Recently active"),"-",IF(U577&gt;=Scoring!$B$14,"A",IF(U577&gt;=Scoring!$B$15,"B","C"))))</f>
        <v/>
      </c>
      <c r="W577" s="9">
        <f>IF(OR(A577="",V577="-"),"",COUNTIFS($V$2:$V$1001,"&lt;&gt;-",$U$2:$U$1001,"&gt;"&amp;U577)+1)</f>
        <v/>
      </c>
    </row>
    <row r="578">
      <c r="H578" s="8" t="n"/>
      <c r="R578" s="9">
        <f>IF(A578="","",IF(H578="","never",DATEDIF(H578,Scoring!$B$2,"m")))</f>
        <v/>
      </c>
      <c r="S578" s="9">
        <f>IF(A578="","",IF(L578="Y","None",IF(AND(E578&lt;&gt;"",J578="Y"),"Text",IF(AND(D578&lt;&gt;"",I578&lt;&gt;"Y"),"Email",IF(AND(E578&lt;&gt;"",K578="N"),"Call","None")))))</f>
        <v/>
      </c>
      <c r="T578" s="9">
        <f>IF(A578="","",IF(S578="None","Suppressed",IF(AND(H578&lt;&gt;"",R578&lt;Scoring!$B$16),"Recently active",IF(F578="past-client","Past client",IF(F578="sphere","Sphere",IF(F578="lead","Dormant lead","Needs review"))))))</f>
        <v/>
      </c>
      <c r="U578" s="9">
        <f>IF(A578="","",IF(OR(T578="Suppressed",T578="Recently active"),0,IF(F578="past-client",Scoring!$B$3,IF(F578="sphere",Scoring!$B$4,IF(F578="lead",Scoring!$B$5,0)))+MAX(1,MIN(3,N(G578)))*Scoring!$B$6+IF(H578="",Scoring!$B$10,IF(R578&lt;24,Scoring!$B$7,IF(R578&lt;60,Scoring!$B$8,Scoring!$B$9)))+IF(M578="Y",Scoring!$B$11,0)+IF(N(N578)&gt;=7,Scoring!$B$12,IF(N(N578)&gt;=4,Scoring!$B$13,0))))</f>
        <v/>
      </c>
      <c r="V578" s="9">
        <f>IF(A578="","",IF(OR(T578="Suppressed",T578="Recently active"),"-",IF(U578&gt;=Scoring!$B$14,"A",IF(U578&gt;=Scoring!$B$15,"B","C"))))</f>
        <v/>
      </c>
      <c r="W578" s="9">
        <f>IF(OR(A578="",V578="-"),"",COUNTIFS($V$2:$V$1001,"&lt;&gt;-",$U$2:$U$1001,"&gt;"&amp;U578)+1)</f>
        <v/>
      </c>
    </row>
    <row r="579">
      <c r="H579" s="8" t="n"/>
      <c r="R579" s="9">
        <f>IF(A579="","",IF(H579="","never",DATEDIF(H579,Scoring!$B$2,"m")))</f>
        <v/>
      </c>
      <c r="S579" s="9">
        <f>IF(A579="","",IF(L579="Y","None",IF(AND(E579&lt;&gt;"",J579="Y"),"Text",IF(AND(D579&lt;&gt;"",I579&lt;&gt;"Y"),"Email",IF(AND(E579&lt;&gt;"",K579="N"),"Call","None")))))</f>
        <v/>
      </c>
      <c r="T579" s="9">
        <f>IF(A579="","",IF(S579="None","Suppressed",IF(AND(H579&lt;&gt;"",R579&lt;Scoring!$B$16),"Recently active",IF(F579="past-client","Past client",IF(F579="sphere","Sphere",IF(F579="lead","Dormant lead","Needs review"))))))</f>
        <v/>
      </c>
      <c r="U579" s="9">
        <f>IF(A579="","",IF(OR(T579="Suppressed",T579="Recently active"),0,IF(F579="past-client",Scoring!$B$3,IF(F579="sphere",Scoring!$B$4,IF(F579="lead",Scoring!$B$5,0)))+MAX(1,MIN(3,N(G579)))*Scoring!$B$6+IF(H579="",Scoring!$B$10,IF(R579&lt;24,Scoring!$B$7,IF(R579&lt;60,Scoring!$B$8,Scoring!$B$9)))+IF(M579="Y",Scoring!$B$11,0)+IF(N(N579)&gt;=7,Scoring!$B$12,IF(N(N579)&gt;=4,Scoring!$B$13,0))))</f>
        <v/>
      </c>
      <c r="V579" s="9">
        <f>IF(A579="","",IF(OR(T579="Suppressed",T579="Recently active"),"-",IF(U579&gt;=Scoring!$B$14,"A",IF(U579&gt;=Scoring!$B$15,"B","C"))))</f>
        <v/>
      </c>
      <c r="W579" s="9">
        <f>IF(OR(A579="",V579="-"),"",COUNTIFS($V$2:$V$1001,"&lt;&gt;-",$U$2:$U$1001,"&gt;"&amp;U579)+1)</f>
        <v/>
      </c>
    </row>
    <row r="580">
      <c r="H580" s="8" t="n"/>
      <c r="R580" s="9">
        <f>IF(A580="","",IF(H580="","never",DATEDIF(H580,Scoring!$B$2,"m")))</f>
        <v/>
      </c>
      <c r="S580" s="9">
        <f>IF(A580="","",IF(L580="Y","None",IF(AND(E580&lt;&gt;"",J580="Y"),"Text",IF(AND(D580&lt;&gt;"",I580&lt;&gt;"Y"),"Email",IF(AND(E580&lt;&gt;"",K580="N"),"Call","None")))))</f>
        <v/>
      </c>
      <c r="T580" s="9">
        <f>IF(A580="","",IF(S580="None","Suppressed",IF(AND(H580&lt;&gt;"",R580&lt;Scoring!$B$16),"Recently active",IF(F580="past-client","Past client",IF(F580="sphere","Sphere",IF(F580="lead","Dormant lead","Needs review"))))))</f>
        <v/>
      </c>
      <c r="U580" s="9">
        <f>IF(A580="","",IF(OR(T580="Suppressed",T580="Recently active"),0,IF(F580="past-client",Scoring!$B$3,IF(F580="sphere",Scoring!$B$4,IF(F580="lead",Scoring!$B$5,0)))+MAX(1,MIN(3,N(G580)))*Scoring!$B$6+IF(H580="",Scoring!$B$10,IF(R580&lt;24,Scoring!$B$7,IF(R580&lt;60,Scoring!$B$8,Scoring!$B$9)))+IF(M580="Y",Scoring!$B$11,0)+IF(N(N580)&gt;=7,Scoring!$B$12,IF(N(N580)&gt;=4,Scoring!$B$13,0))))</f>
        <v/>
      </c>
      <c r="V580" s="9">
        <f>IF(A580="","",IF(OR(T580="Suppressed",T580="Recently active"),"-",IF(U580&gt;=Scoring!$B$14,"A",IF(U580&gt;=Scoring!$B$15,"B","C"))))</f>
        <v/>
      </c>
      <c r="W580" s="9">
        <f>IF(OR(A580="",V580="-"),"",COUNTIFS($V$2:$V$1001,"&lt;&gt;-",$U$2:$U$1001,"&gt;"&amp;U580)+1)</f>
        <v/>
      </c>
    </row>
    <row r="581">
      <c r="H581" s="8" t="n"/>
      <c r="R581" s="9">
        <f>IF(A581="","",IF(H581="","never",DATEDIF(H581,Scoring!$B$2,"m")))</f>
        <v/>
      </c>
      <c r="S581" s="9">
        <f>IF(A581="","",IF(L581="Y","None",IF(AND(E581&lt;&gt;"",J581="Y"),"Text",IF(AND(D581&lt;&gt;"",I581&lt;&gt;"Y"),"Email",IF(AND(E581&lt;&gt;"",K581="N"),"Call","None")))))</f>
        <v/>
      </c>
      <c r="T581" s="9">
        <f>IF(A581="","",IF(S581="None","Suppressed",IF(AND(H581&lt;&gt;"",R581&lt;Scoring!$B$16),"Recently active",IF(F581="past-client","Past client",IF(F581="sphere","Sphere",IF(F581="lead","Dormant lead","Needs review"))))))</f>
        <v/>
      </c>
      <c r="U581" s="9">
        <f>IF(A581="","",IF(OR(T581="Suppressed",T581="Recently active"),0,IF(F581="past-client",Scoring!$B$3,IF(F581="sphere",Scoring!$B$4,IF(F581="lead",Scoring!$B$5,0)))+MAX(1,MIN(3,N(G581)))*Scoring!$B$6+IF(H581="",Scoring!$B$10,IF(R581&lt;24,Scoring!$B$7,IF(R581&lt;60,Scoring!$B$8,Scoring!$B$9)))+IF(M581="Y",Scoring!$B$11,0)+IF(N(N581)&gt;=7,Scoring!$B$12,IF(N(N581)&gt;=4,Scoring!$B$13,0))))</f>
        <v/>
      </c>
      <c r="V581" s="9">
        <f>IF(A581="","",IF(OR(T581="Suppressed",T581="Recently active"),"-",IF(U581&gt;=Scoring!$B$14,"A",IF(U581&gt;=Scoring!$B$15,"B","C"))))</f>
        <v/>
      </c>
      <c r="W581" s="9">
        <f>IF(OR(A581="",V581="-"),"",COUNTIFS($V$2:$V$1001,"&lt;&gt;-",$U$2:$U$1001,"&gt;"&amp;U581)+1)</f>
        <v/>
      </c>
    </row>
    <row r="582">
      <c r="H582" s="8" t="n"/>
      <c r="R582" s="9">
        <f>IF(A582="","",IF(H582="","never",DATEDIF(H582,Scoring!$B$2,"m")))</f>
        <v/>
      </c>
      <c r="S582" s="9">
        <f>IF(A582="","",IF(L582="Y","None",IF(AND(E582&lt;&gt;"",J582="Y"),"Text",IF(AND(D582&lt;&gt;"",I582&lt;&gt;"Y"),"Email",IF(AND(E582&lt;&gt;"",K582="N"),"Call","None")))))</f>
        <v/>
      </c>
      <c r="T582" s="9">
        <f>IF(A582="","",IF(S582="None","Suppressed",IF(AND(H582&lt;&gt;"",R582&lt;Scoring!$B$16),"Recently active",IF(F582="past-client","Past client",IF(F582="sphere","Sphere",IF(F582="lead","Dormant lead","Needs review"))))))</f>
        <v/>
      </c>
      <c r="U582" s="9">
        <f>IF(A582="","",IF(OR(T582="Suppressed",T582="Recently active"),0,IF(F582="past-client",Scoring!$B$3,IF(F582="sphere",Scoring!$B$4,IF(F582="lead",Scoring!$B$5,0)))+MAX(1,MIN(3,N(G582)))*Scoring!$B$6+IF(H582="",Scoring!$B$10,IF(R582&lt;24,Scoring!$B$7,IF(R582&lt;60,Scoring!$B$8,Scoring!$B$9)))+IF(M582="Y",Scoring!$B$11,0)+IF(N(N582)&gt;=7,Scoring!$B$12,IF(N(N582)&gt;=4,Scoring!$B$13,0))))</f>
        <v/>
      </c>
      <c r="V582" s="9">
        <f>IF(A582="","",IF(OR(T582="Suppressed",T582="Recently active"),"-",IF(U582&gt;=Scoring!$B$14,"A",IF(U582&gt;=Scoring!$B$15,"B","C"))))</f>
        <v/>
      </c>
      <c r="W582" s="9">
        <f>IF(OR(A582="",V582="-"),"",COUNTIFS($V$2:$V$1001,"&lt;&gt;-",$U$2:$U$1001,"&gt;"&amp;U582)+1)</f>
        <v/>
      </c>
    </row>
    <row r="583">
      <c r="H583" s="8" t="n"/>
      <c r="R583" s="9">
        <f>IF(A583="","",IF(H583="","never",DATEDIF(H583,Scoring!$B$2,"m")))</f>
        <v/>
      </c>
      <c r="S583" s="9">
        <f>IF(A583="","",IF(L583="Y","None",IF(AND(E583&lt;&gt;"",J583="Y"),"Text",IF(AND(D583&lt;&gt;"",I583&lt;&gt;"Y"),"Email",IF(AND(E583&lt;&gt;"",K583="N"),"Call","None")))))</f>
        <v/>
      </c>
      <c r="T583" s="9">
        <f>IF(A583="","",IF(S583="None","Suppressed",IF(AND(H583&lt;&gt;"",R583&lt;Scoring!$B$16),"Recently active",IF(F583="past-client","Past client",IF(F583="sphere","Sphere",IF(F583="lead","Dormant lead","Needs review"))))))</f>
        <v/>
      </c>
      <c r="U583" s="9">
        <f>IF(A583="","",IF(OR(T583="Suppressed",T583="Recently active"),0,IF(F583="past-client",Scoring!$B$3,IF(F583="sphere",Scoring!$B$4,IF(F583="lead",Scoring!$B$5,0)))+MAX(1,MIN(3,N(G583)))*Scoring!$B$6+IF(H583="",Scoring!$B$10,IF(R583&lt;24,Scoring!$B$7,IF(R583&lt;60,Scoring!$B$8,Scoring!$B$9)))+IF(M583="Y",Scoring!$B$11,0)+IF(N(N583)&gt;=7,Scoring!$B$12,IF(N(N583)&gt;=4,Scoring!$B$13,0))))</f>
        <v/>
      </c>
      <c r="V583" s="9">
        <f>IF(A583="","",IF(OR(T583="Suppressed",T583="Recently active"),"-",IF(U583&gt;=Scoring!$B$14,"A",IF(U583&gt;=Scoring!$B$15,"B","C"))))</f>
        <v/>
      </c>
      <c r="W583" s="9">
        <f>IF(OR(A583="",V583="-"),"",COUNTIFS($V$2:$V$1001,"&lt;&gt;-",$U$2:$U$1001,"&gt;"&amp;U583)+1)</f>
        <v/>
      </c>
    </row>
    <row r="584">
      <c r="H584" s="8" t="n"/>
      <c r="R584" s="9">
        <f>IF(A584="","",IF(H584="","never",DATEDIF(H584,Scoring!$B$2,"m")))</f>
        <v/>
      </c>
      <c r="S584" s="9">
        <f>IF(A584="","",IF(L584="Y","None",IF(AND(E584&lt;&gt;"",J584="Y"),"Text",IF(AND(D584&lt;&gt;"",I584&lt;&gt;"Y"),"Email",IF(AND(E584&lt;&gt;"",K584="N"),"Call","None")))))</f>
        <v/>
      </c>
      <c r="T584" s="9">
        <f>IF(A584="","",IF(S584="None","Suppressed",IF(AND(H584&lt;&gt;"",R584&lt;Scoring!$B$16),"Recently active",IF(F584="past-client","Past client",IF(F584="sphere","Sphere",IF(F584="lead","Dormant lead","Needs review"))))))</f>
        <v/>
      </c>
      <c r="U584" s="9">
        <f>IF(A584="","",IF(OR(T584="Suppressed",T584="Recently active"),0,IF(F584="past-client",Scoring!$B$3,IF(F584="sphere",Scoring!$B$4,IF(F584="lead",Scoring!$B$5,0)))+MAX(1,MIN(3,N(G584)))*Scoring!$B$6+IF(H584="",Scoring!$B$10,IF(R584&lt;24,Scoring!$B$7,IF(R584&lt;60,Scoring!$B$8,Scoring!$B$9)))+IF(M584="Y",Scoring!$B$11,0)+IF(N(N584)&gt;=7,Scoring!$B$12,IF(N(N584)&gt;=4,Scoring!$B$13,0))))</f>
        <v/>
      </c>
      <c r="V584" s="9">
        <f>IF(A584="","",IF(OR(T584="Suppressed",T584="Recently active"),"-",IF(U584&gt;=Scoring!$B$14,"A",IF(U584&gt;=Scoring!$B$15,"B","C"))))</f>
        <v/>
      </c>
      <c r="W584" s="9">
        <f>IF(OR(A584="",V584="-"),"",COUNTIFS($V$2:$V$1001,"&lt;&gt;-",$U$2:$U$1001,"&gt;"&amp;U584)+1)</f>
        <v/>
      </c>
    </row>
    <row r="585">
      <c r="H585" s="8" t="n"/>
      <c r="R585" s="9">
        <f>IF(A585="","",IF(H585="","never",DATEDIF(H585,Scoring!$B$2,"m")))</f>
        <v/>
      </c>
      <c r="S585" s="9">
        <f>IF(A585="","",IF(L585="Y","None",IF(AND(E585&lt;&gt;"",J585="Y"),"Text",IF(AND(D585&lt;&gt;"",I585&lt;&gt;"Y"),"Email",IF(AND(E585&lt;&gt;"",K585="N"),"Call","None")))))</f>
        <v/>
      </c>
      <c r="T585" s="9">
        <f>IF(A585="","",IF(S585="None","Suppressed",IF(AND(H585&lt;&gt;"",R585&lt;Scoring!$B$16),"Recently active",IF(F585="past-client","Past client",IF(F585="sphere","Sphere",IF(F585="lead","Dormant lead","Needs review"))))))</f>
        <v/>
      </c>
      <c r="U585" s="9">
        <f>IF(A585="","",IF(OR(T585="Suppressed",T585="Recently active"),0,IF(F585="past-client",Scoring!$B$3,IF(F585="sphere",Scoring!$B$4,IF(F585="lead",Scoring!$B$5,0)))+MAX(1,MIN(3,N(G585)))*Scoring!$B$6+IF(H585="",Scoring!$B$10,IF(R585&lt;24,Scoring!$B$7,IF(R585&lt;60,Scoring!$B$8,Scoring!$B$9)))+IF(M585="Y",Scoring!$B$11,0)+IF(N(N585)&gt;=7,Scoring!$B$12,IF(N(N585)&gt;=4,Scoring!$B$13,0))))</f>
        <v/>
      </c>
      <c r="V585" s="9">
        <f>IF(A585="","",IF(OR(T585="Suppressed",T585="Recently active"),"-",IF(U585&gt;=Scoring!$B$14,"A",IF(U585&gt;=Scoring!$B$15,"B","C"))))</f>
        <v/>
      </c>
      <c r="W585" s="9">
        <f>IF(OR(A585="",V585="-"),"",COUNTIFS($V$2:$V$1001,"&lt;&gt;-",$U$2:$U$1001,"&gt;"&amp;U585)+1)</f>
        <v/>
      </c>
    </row>
    <row r="586">
      <c r="H586" s="8" t="n"/>
      <c r="R586" s="9">
        <f>IF(A586="","",IF(H586="","never",DATEDIF(H586,Scoring!$B$2,"m")))</f>
        <v/>
      </c>
      <c r="S586" s="9">
        <f>IF(A586="","",IF(L586="Y","None",IF(AND(E586&lt;&gt;"",J586="Y"),"Text",IF(AND(D586&lt;&gt;"",I586&lt;&gt;"Y"),"Email",IF(AND(E586&lt;&gt;"",K586="N"),"Call","None")))))</f>
        <v/>
      </c>
      <c r="T586" s="9">
        <f>IF(A586="","",IF(S586="None","Suppressed",IF(AND(H586&lt;&gt;"",R586&lt;Scoring!$B$16),"Recently active",IF(F586="past-client","Past client",IF(F586="sphere","Sphere",IF(F586="lead","Dormant lead","Needs review"))))))</f>
        <v/>
      </c>
      <c r="U586" s="9">
        <f>IF(A586="","",IF(OR(T586="Suppressed",T586="Recently active"),0,IF(F586="past-client",Scoring!$B$3,IF(F586="sphere",Scoring!$B$4,IF(F586="lead",Scoring!$B$5,0)))+MAX(1,MIN(3,N(G586)))*Scoring!$B$6+IF(H586="",Scoring!$B$10,IF(R586&lt;24,Scoring!$B$7,IF(R586&lt;60,Scoring!$B$8,Scoring!$B$9)))+IF(M586="Y",Scoring!$B$11,0)+IF(N(N586)&gt;=7,Scoring!$B$12,IF(N(N586)&gt;=4,Scoring!$B$13,0))))</f>
        <v/>
      </c>
      <c r="V586" s="9">
        <f>IF(A586="","",IF(OR(T586="Suppressed",T586="Recently active"),"-",IF(U586&gt;=Scoring!$B$14,"A",IF(U586&gt;=Scoring!$B$15,"B","C"))))</f>
        <v/>
      </c>
      <c r="W586" s="9">
        <f>IF(OR(A586="",V586="-"),"",COUNTIFS($V$2:$V$1001,"&lt;&gt;-",$U$2:$U$1001,"&gt;"&amp;U586)+1)</f>
        <v/>
      </c>
    </row>
    <row r="587">
      <c r="H587" s="8" t="n"/>
      <c r="R587" s="9">
        <f>IF(A587="","",IF(H587="","never",DATEDIF(H587,Scoring!$B$2,"m")))</f>
        <v/>
      </c>
      <c r="S587" s="9">
        <f>IF(A587="","",IF(L587="Y","None",IF(AND(E587&lt;&gt;"",J587="Y"),"Text",IF(AND(D587&lt;&gt;"",I587&lt;&gt;"Y"),"Email",IF(AND(E587&lt;&gt;"",K587="N"),"Call","None")))))</f>
        <v/>
      </c>
      <c r="T587" s="9">
        <f>IF(A587="","",IF(S587="None","Suppressed",IF(AND(H587&lt;&gt;"",R587&lt;Scoring!$B$16),"Recently active",IF(F587="past-client","Past client",IF(F587="sphere","Sphere",IF(F587="lead","Dormant lead","Needs review"))))))</f>
        <v/>
      </c>
      <c r="U587" s="9">
        <f>IF(A587="","",IF(OR(T587="Suppressed",T587="Recently active"),0,IF(F587="past-client",Scoring!$B$3,IF(F587="sphere",Scoring!$B$4,IF(F587="lead",Scoring!$B$5,0)))+MAX(1,MIN(3,N(G587)))*Scoring!$B$6+IF(H587="",Scoring!$B$10,IF(R587&lt;24,Scoring!$B$7,IF(R587&lt;60,Scoring!$B$8,Scoring!$B$9)))+IF(M587="Y",Scoring!$B$11,0)+IF(N(N587)&gt;=7,Scoring!$B$12,IF(N(N587)&gt;=4,Scoring!$B$13,0))))</f>
        <v/>
      </c>
      <c r="V587" s="9">
        <f>IF(A587="","",IF(OR(T587="Suppressed",T587="Recently active"),"-",IF(U587&gt;=Scoring!$B$14,"A",IF(U587&gt;=Scoring!$B$15,"B","C"))))</f>
        <v/>
      </c>
      <c r="W587" s="9">
        <f>IF(OR(A587="",V587="-"),"",COUNTIFS($V$2:$V$1001,"&lt;&gt;-",$U$2:$U$1001,"&gt;"&amp;U587)+1)</f>
        <v/>
      </c>
    </row>
    <row r="588">
      <c r="H588" s="8" t="n"/>
      <c r="R588" s="9">
        <f>IF(A588="","",IF(H588="","never",DATEDIF(H588,Scoring!$B$2,"m")))</f>
        <v/>
      </c>
      <c r="S588" s="9">
        <f>IF(A588="","",IF(L588="Y","None",IF(AND(E588&lt;&gt;"",J588="Y"),"Text",IF(AND(D588&lt;&gt;"",I588&lt;&gt;"Y"),"Email",IF(AND(E588&lt;&gt;"",K588="N"),"Call","None")))))</f>
        <v/>
      </c>
      <c r="T588" s="9">
        <f>IF(A588="","",IF(S588="None","Suppressed",IF(AND(H588&lt;&gt;"",R588&lt;Scoring!$B$16),"Recently active",IF(F588="past-client","Past client",IF(F588="sphere","Sphere",IF(F588="lead","Dormant lead","Needs review"))))))</f>
        <v/>
      </c>
      <c r="U588" s="9">
        <f>IF(A588="","",IF(OR(T588="Suppressed",T588="Recently active"),0,IF(F588="past-client",Scoring!$B$3,IF(F588="sphere",Scoring!$B$4,IF(F588="lead",Scoring!$B$5,0)))+MAX(1,MIN(3,N(G588)))*Scoring!$B$6+IF(H588="",Scoring!$B$10,IF(R588&lt;24,Scoring!$B$7,IF(R588&lt;60,Scoring!$B$8,Scoring!$B$9)))+IF(M588="Y",Scoring!$B$11,0)+IF(N(N588)&gt;=7,Scoring!$B$12,IF(N(N588)&gt;=4,Scoring!$B$13,0))))</f>
        <v/>
      </c>
      <c r="V588" s="9">
        <f>IF(A588="","",IF(OR(T588="Suppressed",T588="Recently active"),"-",IF(U588&gt;=Scoring!$B$14,"A",IF(U588&gt;=Scoring!$B$15,"B","C"))))</f>
        <v/>
      </c>
      <c r="W588" s="9">
        <f>IF(OR(A588="",V588="-"),"",COUNTIFS($V$2:$V$1001,"&lt;&gt;-",$U$2:$U$1001,"&gt;"&amp;U588)+1)</f>
        <v/>
      </c>
    </row>
    <row r="589">
      <c r="H589" s="8" t="n"/>
      <c r="R589" s="9">
        <f>IF(A589="","",IF(H589="","never",DATEDIF(H589,Scoring!$B$2,"m")))</f>
        <v/>
      </c>
      <c r="S589" s="9">
        <f>IF(A589="","",IF(L589="Y","None",IF(AND(E589&lt;&gt;"",J589="Y"),"Text",IF(AND(D589&lt;&gt;"",I589&lt;&gt;"Y"),"Email",IF(AND(E589&lt;&gt;"",K589="N"),"Call","None")))))</f>
        <v/>
      </c>
      <c r="T589" s="9">
        <f>IF(A589="","",IF(S589="None","Suppressed",IF(AND(H589&lt;&gt;"",R589&lt;Scoring!$B$16),"Recently active",IF(F589="past-client","Past client",IF(F589="sphere","Sphere",IF(F589="lead","Dormant lead","Needs review"))))))</f>
        <v/>
      </c>
      <c r="U589" s="9">
        <f>IF(A589="","",IF(OR(T589="Suppressed",T589="Recently active"),0,IF(F589="past-client",Scoring!$B$3,IF(F589="sphere",Scoring!$B$4,IF(F589="lead",Scoring!$B$5,0)))+MAX(1,MIN(3,N(G589)))*Scoring!$B$6+IF(H589="",Scoring!$B$10,IF(R589&lt;24,Scoring!$B$7,IF(R589&lt;60,Scoring!$B$8,Scoring!$B$9)))+IF(M589="Y",Scoring!$B$11,0)+IF(N(N589)&gt;=7,Scoring!$B$12,IF(N(N589)&gt;=4,Scoring!$B$13,0))))</f>
        <v/>
      </c>
      <c r="V589" s="9">
        <f>IF(A589="","",IF(OR(T589="Suppressed",T589="Recently active"),"-",IF(U589&gt;=Scoring!$B$14,"A",IF(U589&gt;=Scoring!$B$15,"B","C"))))</f>
        <v/>
      </c>
      <c r="W589" s="9">
        <f>IF(OR(A589="",V589="-"),"",COUNTIFS($V$2:$V$1001,"&lt;&gt;-",$U$2:$U$1001,"&gt;"&amp;U589)+1)</f>
        <v/>
      </c>
    </row>
    <row r="590">
      <c r="H590" s="8" t="n"/>
      <c r="R590" s="9">
        <f>IF(A590="","",IF(H590="","never",DATEDIF(H590,Scoring!$B$2,"m")))</f>
        <v/>
      </c>
      <c r="S590" s="9">
        <f>IF(A590="","",IF(L590="Y","None",IF(AND(E590&lt;&gt;"",J590="Y"),"Text",IF(AND(D590&lt;&gt;"",I590&lt;&gt;"Y"),"Email",IF(AND(E590&lt;&gt;"",K590="N"),"Call","None")))))</f>
        <v/>
      </c>
      <c r="T590" s="9">
        <f>IF(A590="","",IF(S590="None","Suppressed",IF(AND(H590&lt;&gt;"",R590&lt;Scoring!$B$16),"Recently active",IF(F590="past-client","Past client",IF(F590="sphere","Sphere",IF(F590="lead","Dormant lead","Needs review"))))))</f>
        <v/>
      </c>
      <c r="U590" s="9">
        <f>IF(A590="","",IF(OR(T590="Suppressed",T590="Recently active"),0,IF(F590="past-client",Scoring!$B$3,IF(F590="sphere",Scoring!$B$4,IF(F590="lead",Scoring!$B$5,0)))+MAX(1,MIN(3,N(G590)))*Scoring!$B$6+IF(H590="",Scoring!$B$10,IF(R590&lt;24,Scoring!$B$7,IF(R590&lt;60,Scoring!$B$8,Scoring!$B$9)))+IF(M590="Y",Scoring!$B$11,0)+IF(N(N590)&gt;=7,Scoring!$B$12,IF(N(N590)&gt;=4,Scoring!$B$13,0))))</f>
        <v/>
      </c>
      <c r="V590" s="9">
        <f>IF(A590="","",IF(OR(T590="Suppressed",T590="Recently active"),"-",IF(U590&gt;=Scoring!$B$14,"A",IF(U590&gt;=Scoring!$B$15,"B","C"))))</f>
        <v/>
      </c>
      <c r="W590" s="9">
        <f>IF(OR(A590="",V590="-"),"",COUNTIFS($V$2:$V$1001,"&lt;&gt;-",$U$2:$U$1001,"&gt;"&amp;U590)+1)</f>
        <v/>
      </c>
    </row>
    <row r="591">
      <c r="H591" s="8" t="n"/>
      <c r="R591" s="9">
        <f>IF(A591="","",IF(H591="","never",DATEDIF(H591,Scoring!$B$2,"m")))</f>
        <v/>
      </c>
      <c r="S591" s="9">
        <f>IF(A591="","",IF(L591="Y","None",IF(AND(E591&lt;&gt;"",J591="Y"),"Text",IF(AND(D591&lt;&gt;"",I591&lt;&gt;"Y"),"Email",IF(AND(E591&lt;&gt;"",K591="N"),"Call","None")))))</f>
        <v/>
      </c>
      <c r="T591" s="9">
        <f>IF(A591="","",IF(S591="None","Suppressed",IF(AND(H591&lt;&gt;"",R591&lt;Scoring!$B$16),"Recently active",IF(F591="past-client","Past client",IF(F591="sphere","Sphere",IF(F591="lead","Dormant lead","Needs review"))))))</f>
        <v/>
      </c>
      <c r="U591" s="9">
        <f>IF(A591="","",IF(OR(T591="Suppressed",T591="Recently active"),0,IF(F591="past-client",Scoring!$B$3,IF(F591="sphere",Scoring!$B$4,IF(F591="lead",Scoring!$B$5,0)))+MAX(1,MIN(3,N(G591)))*Scoring!$B$6+IF(H591="",Scoring!$B$10,IF(R591&lt;24,Scoring!$B$7,IF(R591&lt;60,Scoring!$B$8,Scoring!$B$9)))+IF(M591="Y",Scoring!$B$11,0)+IF(N(N591)&gt;=7,Scoring!$B$12,IF(N(N591)&gt;=4,Scoring!$B$13,0))))</f>
        <v/>
      </c>
      <c r="V591" s="9">
        <f>IF(A591="","",IF(OR(T591="Suppressed",T591="Recently active"),"-",IF(U591&gt;=Scoring!$B$14,"A",IF(U591&gt;=Scoring!$B$15,"B","C"))))</f>
        <v/>
      </c>
      <c r="W591" s="9">
        <f>IF(OR(A591="",V591="-"),"",COUNTIFS($V$2:$V$1001,"&lt;&gt;-",$U$2:$U$1001,"&gt;"&amp;U591)+1)</f>
        <v/>
      </c>
    </row>
    <row r="592">
      <c r="H592" s="8" t="n"/>
      <c r="R592" s="9">
        <f>IF(A592="","",IF(H592="","never",DATEDIF(H592,Scoring!$B$2,"m")))</f>
        <v/>
      </c>
      <c r="S592" s="9">
        <f>IF(A592="","",IF(L592="Y","None",IF(AND(E592&lt;&gt;"",J592="Y"),"Text",IF(AND(D592&lt;&gt;"",I592&lt;&gt;"Y"),"Email",IF(AND(E592&lt;&gt;"",K592="N"),"Call","None")))))</f>
        <v/>
      </c>
      <c r="T592" s="9">
        <f>IF(A592="","",IF(S592="None","Suppressed",IF(AND(H592&lt;&gt;"",R592&lt;Scoring!$B$16),"Recently active",IF(F592="past-client","Past client",IF(F592="sphere","Sphere",IF(F592="lead","Dormant lead","Needs review"))))))</f>
        <v/>
      </c>
      <c r="U592" s="9">
        <f>IF(A592="","",IF(OR(T592="Suppressed",T592="Recently active"),0,IF(F592="past-client",Scoring!$B$3,IF(F592="sphere",Scoring!$B$4,IF(F592="lead",Scoring!$B$5,0)))+MAX(1,MIN(3,N(G592)))*Scoring!$B$6+IF(H592="",Scoring!$B$10,IF(R592&lt;24,Scoring!$B$7,IF(R592&lt;60,Scoring!$B$8,Scoring!$B$9)))+IF(M592="Y",Scoring!$B$11,0)+IF(N(N592)&gt;=7,Scoring!$B$12,IF(N(N592)&gt;=4,Scoring!$B$13,0))))</f>
        <v/>
      </c>
      <c r="V592" s="9">
        <f>IF(A592="","",IF(OR(T592="Suppressed",T592="Recently active"),"-",IF(U592&gt;=Scoring!$B$14,"A",IF(U592&gt;=Scoring!$B$15,"B","C"))))</f>
        <v/>
      </c>
      <c r="W592" s="9">
        <f>IF(OR(A592="",V592="-"),"",COUNTIFS($V$2:$V$1001,"&lt;&gt;-",$U$2:$U$1001,"&gt;"&amp;U592)+1)</f>
        <v/>
      </c>
    </row>
    <row r="593">
      <c r="H593" s="8" t="n"/>
      <c r="R593" s="9">
        <f>IF(A593="","",IF(H593="","never",DATEDIF(H593,Scoring!$B$2,"m")))</f>
        <v/>
      </c>
      <c r="S593" s="9">
        <f>IF(A593="","",IF(L593="Y","None",IF(AND(E593&lt;&gt;"",J593="Y"),"Text",IF(AND(D593&lt;&gt;"",I593&lt;&gt;"Y"),"Email",IF(AND(E593&lt;&gt;"",K593="N"),"Call","None")))))</f>
        <v/>
      </c>
      <c r="T593" s="9">
        <f>IF(A593="","",IF(S593="None","Suppressed",IF(AND(H593&lt;&gt;"",R593&lt;Scoring!$B$16),"Recently active",IF(F593="past-client","Past client",IF(F593="sphere","Sphere",IF(F593="lead","Dormant lead","Needs review"))))))</f>
        <v/>
      </c>
      <c r="U593" s="9">
        <f>IF(A593="","",IF(OR(T593="Suppressed",T593="Recently active"),0,IF(F593="past-client",Scoring!$B$3,IF(F593="sphere",Scoring!$B$4,IF(F593="lead",Scoring!$B$5,0)))+MAX(1,MIN(3,N(G593)))*Scoring!$B$6+IF(H593="",Scoring!$B$10,IF(R593&lt;24,Scoring!$B$7,IF(R593&lt;60,Scoring!$B$8,Scoring!$B$9)))+IF(M593="Y",Scoring!$B$11,0)+IF(N(N593)&gt;=7,Scoring!$B$12,IF(N(N593)&gt;=4,Scoring!$B$13,0))))</f>
        <v/>
      </c>
      <c r="V593" s="9">
        <f>IF(A593="","",IF(OR(T593="Suppressed",T593="Recently active"),"-",IF(U593&gt;=Scoring!$B$14,"A",IF(U593&gt;=Scoring!$B$15,"B","C"))))</f>
        <v/>
      </c>
      <c r="W593" s="9">
        <f>IF(OR(A593="",V593="-"),"",COUNTIFS($V$2:$V$1001,"&lt;&gt;-",$U$2:$U$1001,"&gt;"&amp;U593)+1)</f>
        <v/>
      </c>
    </row>
    <row r="594">
      <c r="H594" s="8" t="n"/>
      <c r="R594" s="9">
        <f>IF(A594="","",IF(H594="","never",DATEDIF(H594,Scoring!$B$2,"m")))</f>
        <v/>
      </c>
      <c r="S594" s="9">
        <f>IF(A594="","",IF(L594="Y","None",IF(AND(E594&lt;&gt;"",J594="Y"),"Text",IF(AND(D594&lt;&gt;"",I594&lt;&gt;"Y"),"Email",IF(AND(E594&lt;&gt;"",K594="N"),"Call","None")))))</f>
        <v/>
      </c>
      <c r="T594" s="9">
        <f>IF(A594="","",IF(S594="None","Suppressed",IF(AND(H594&lt;&gt;"",R594&lt;Scoring!$B$16),"Recently active",IF(F594="past-client","Past client",IF(F594="sphere","Sphere",IF(F594="lead","Dormant lead","Needs review"))))))</f>
        <v/>
      </c>
      <c r="U594" s="9">
        <f>IF(A594="","",IF(OR(T594="Suppressed",T594="Recently active"),0,IF(F594="past-client",Scoring!$B$3,IF(F594="sphere",Scoring!$B$4,IF(F594="lead",Scoring!$B$5,0)))+MAX(1,MIN(3,N(G594)))*Scoring!$B$6+IF(H594="",Scoring!$B$10,IF(R594&lt;24,Scoring!$B$7,IF(R594&lt;60,Scoring!$B$8,Scoring!$B$9)))+IF(M594="Y",Scoring!$B$11,0)+IF(N(N594)&gt;=7,Scoring!$B$12,IF(N(N594)&gt;=4,Scoring!$B$13,0))))</f>
        <v/>
      </c>
      <c r="V594" s="9">
        <f>IF(A594="","",IF(OR(T594="Suppressed",T594="Recently active"),"-",IF(U594&gt;=Scoring!$B$14,"A",IF(U594&gt;=Scoring!$B$15,"B","C"))))</f>
        <v/>
      </c>
      <c r="W594" s="9">
        <f>IF(OR(A594="",V594="-"),"",COUNTIFS($V$2:$V$1001,"&lt;&gt;-",$U$2:$U$1001,"&gt;"&amp;U594)+1)</f>
        <v/>
      </c>
    </row>
    <row r="595">
      <c r="H595" s="8" t="n"/>
      <c r="R595" s="9">
        <f>IF(A595="","",IF(H595="","never",DATEDIF(H595,Scoring!$B$2,"m")))</f>
        <v/>
      </c>
      <c r="S595" s="9">
        <f>IF(A595="","",IF(L595="Y","None",IF(AND(E595&lt;&gt;"",J595="Y"),"Text",IF(AND(D595&lt;&gt;"",I595&lt;&gt;"Y"),"Email",IF(AND(E595&lt;&gt;"",K595="N"),"Call","None")))))</f>
        <v/>
      </c>
      <c r="T595" s="9">
        <f>IF(A595="","",IF(S595="None","Suppressed",IF(AND(H595&lt;&gt;"",R595&lt;Scoring!$B$16),"Recently active",IF(F595="past-client","Past client",IF(F595="sphere","Sphere",IF(F595="lead","Dormant lead","Needs review"))))))</f>
        <v/>
      </c>
      <c r="U595" s="9">
        <f>IF(A595="","",IF(OR(T595="Suppressed",T595="Recently active"),0,IF(F595="past-client",Scoring!$B$3,IF(F595="sphere",Scoring!$B$4,IF(F595="lead",Scoring!$B$5,0)))+MAX(1,MIN(3,N(G595)))*Scoring!$B$6+IF(H595="",Scoring!$B$10,IF(R595&lt;24,Scoring!$B$7,IF(R595&lt;60,Scoring!$B$8,Scoring!$B$9)))+IF(M595="Y",Scoring!$B$11,0)+IF(N(N595)&gt;=7,Scoring!$B$12,IF(N(N595)&gt;=4,Scoring!$B$13,0))))</f>
        <v/>
      </c>
      <c r="V595" s="9">
        <f>IF(A595="","",IF(OR(T595="Suppressed",T595="Recently active"),"-",IF(U595&gt;=Scoring!$B$14,"A",IF(U595&gt;=Scoring!$B$15,"B","C"))))</f>
        <v/>
      </c>
      <c r="W595" s="9">
        <f>IF(OR(A595="",V595="-"),"",COUNTIFS($V$2:$V$1001,"&lt;&gt;-",$U$2:$U$1001,"&gt;"&amp;U595)+1)</f>
        <v/>
      </c>
    </row>
    <row r="596">
      <c r="H596" s="8" t="n"/>
      <c r="R596" s="9">
        <f>IF(A596="","",IF(H596="","never",DATEDIF(H596,Scoring!$B$2,"m")))</f>
        <v/>
      </c>
      <c r="S596" s="9">
        <f>IF(A596="","",IF(L596="Y","None",IF(AND(E596&lt;&gt;"",J596="Y"),"Text",IF(AND(D596&lt;&gt;"",I596&lt;&gt;"Y"),"Email",IF(AND(E596&lt;&gt;"",K596="N"),"Call","None")))))</f>
        <v/>
      </c>
      <c r="T596" s="9">
        <f>IF(A596="","",IF(S596="None","Suppressed",IF(AND(H596&lt;&gt;"",R596&lt;Scoring!$B$16),"Recently active",IF(F596="past-client","Past client",IF(F596="sphere","Sphere",IF(F596="lead","Dormant lead","Needs review"))))))</f>
        <v/>
      </c>
      <c r="U596" s="9">
        <f>IF(A596="","",IF(OR(T596="Suppressed",T596="Recently active"),0,IF(F596="past-client",Scoring!$B$3,IF(F596="sphere",Scoring!$B$4,IF(F596="lead",Scoring!$B$5,0)))+MAX(1,MIN(3,N(G596)))*Scoring!$B$6+IF(H596="",Scoring!$B$10,IF(R596&lt;24,Scoring!$B$7,IF(R596&lt;60,Scoring!$B$8,Scoring!$B$9)))+IF(M596="Y",Scoring!$B$11,0)+IF(N(N596)&gt;=7,Scoring!$B$12,IF(N(N596)&gt;=4,Scoring!$B$13,0))))</f>
        <v/>
      </c>
      <c r="V596" s="9">
        <f>IF(A596="","",IF(OR(T596="Suppressed",T596="Recently active"),"-",IF(U596&gt;=Scoring!$B$14,"A",IF(U596&gt;=Scoring!$B$15,"B","C"))))</f>
        <v/>
      </c>
      <c r="W596" s="9">
        <f>IF(OR(A596="",V596="-"),"",COUNTIFS($V$2:$V$1001,"&lt;&gt;-",$U$2:$U$1001,"&gt;"&amp;U596)+1)</f>
        <v/>
      </c>
    </row>
    <row r="597">
      <c r="H597" s="8" t="n"/>
      <c r="R597" s="9">
        <f>IF(A597="","",IF(H597="","never",DATEDIF(H597,Scoring!$B$2,"m")))</f>
        <v/>
      </c>
      <c r="S597" s="9">
        <f>IF(A597="","",IF(L597="Y","None",IF(AND(E597&lt;&gt;"",J597="Y"),"Text",IF(AND(D597&lt;&gt;"",I597&lt;&gt;"Y"),"Email",IF(AND(E597&lt;&gt;"",K597="N"),"Call","None")))))</f>
        <v/>
      </c>
      <c r="T597" s="9">
        <f>IF(A597="","",IF(S597="None","Suppressed",IF(AND(H597&lt;&gt;"",R597&lt;Scoring!$B$16),"Recently active",IF(F597="past-client","Past client",IF(F597="sphere","Sphere",IF(F597="lead","Dormant lead","Needs review"))))))</f>
        <v/>
      </c>
      <c r="U597" s="9">
        <f>IF(A597="","",IF(OR(T597="Suppressed",T597="Recently active"),0,IF(F597="past-client",Scoring!$B$3,IF(F597="sphere",Scoring!$B$4,IF(F597="lead",Scoring!$B$5,0)))+MAX(1,MIN(3,N(G597)))*Scoring!$B$6+IF(H597="",Scoring!$B$10,IF(R597&lt;24,Scoring!$B$7,IF(R597&lt;60,Scoring!$B$8,Scoring!$B$9)))+IF(M597="Y",Scoring!$B$11,0)+IF(N(N597)&gt;=7,Scoring!$B$12,IF(N(N597)&gt;=4,Scoring!$B$13,0))))</f>
        <v/>
      </c>
      <c r="V597" s="9">
        <f>IF(A597="","",IF(OR(T597="Suppressed",T597="Recently active"),"-",IF(U597&gt;=Scoring!$B$14,"A",IF(U597&gt;=Scoring!$B$15,"B","C"))))</f>
        <v/>
      </c>
      <c r="W597" s="9">
        <f>IF(OR(A597="",V597="-"),"",COUNTIFS($V$2:$V$1001,"&lt;&gt;-",$U$2:$U$1001,"&gt;"&amp;U597)+1)</f>
        <v/>
      </c>
    </row>
    <row r="598">
      <c r="H598" s="8" t="n"/>
      <c r="R598" s="9">
        <f>IF(A598="","",IF(H598="","never",DATEDIF(H598,Scoring!$B$2,"m")))</f>
        <v/>
      </c>
      <c r="S598" s="9">
        <f>IF(A598="","",IF(L598="Y","None",IF(AND(E598&lt;&gt;"",J598="Y"),"Text",IF(AND(D598&lt;&gt;"",I598&lt;&gt;"Y"),"Email",IF(AND(E598&lt;&gt;"",K598="N"),"Call","None")))))</f>
        <v/>
      </c>
      <c r="T598" s="9">
        <f>IF(A598="","",IF(S598="None","Suppressed",IF(AND(H598&lt;&gt;"",R598&lt;Scoring!$B$16),"Recently active",IF(F598="past-client","Past client",IF(F598="sphere","Sphere",IF(F598="lead","Dormant lead","Needs review"))))))</f>
        <v/>
      </c>
      <c r="U598" s="9">
        <f>IF(A598="","",IF(OR(T598="Suppressed",T598="Recently active"),0,IF(F598="past-client",Scoring!$B$3,IF(F598="sphere",Scoring!$B$4,IF(F598="lead",Scoring!$B$5,0)))+MAX(1,MIN(3,N(G598)))*Scoring!$B$6+IF(H598="",Scoring!$B$10,IF(R598&lt;24,Scoring!$B$7,IF(R598&lt;60,Scoring!$B$8,Scoring!$B$9)))+IF(M598="Y",Scoring!$B$11,0)+IF(N(N598)&gt;=7,Scoring!$B$12,IF(N(N598)&gt;=4,Scoring!$B$13,0))))</f>
        <v/>
      </c>
      <c r="V598" s="9">
        <f>IF(A598="","",IF(OR(T598="Suppressed",T598="Recently active"),"-",IF(U598&gt;=Scoring!$B$14,"A",IF(U598&gt;=Scoring!$B$15,"B","C"))))</f>
        <v/>
      </c>
      <c r="W598" s="9">
        <f>IF(OR(A598="",V598="-"),"",COUNTIFS($V$2:$V$1001,"&lt;&gt;-",$U$2:$U$1001,"&gt;"&amp;U598)+1)</f>
        <v/>
      </c>
    </row>
    <row r="599">
      <c r="H599" s="8" t="n"/>
      <c r="R599" s="9">
        <f>IF(A599="","",IF(H599="","never",DATEDIF(H599,Scoring!$B$2,"m")))</f>
        <v/>
      </c>
      <c r="S599" s="9">
        <f>IF(A599="","",IF(L599="Y","None",IF(AND(E599&lt;&gt;"",J599="Y"),"Text",IF(AND(D599&lt;&gt;"",I599&lt;&gt;"Y"),"Email",IF(AND(E599&lt;&gt;"",K599="N"),"Call","None")))))</f>
        <v/>
      </c>
      <c r="T599" s="9">
        <f>IF(A599="","",IF(S599="None","Suppressed",IF(AND(H599&lt;&gt;"",R599&lt;Scoring!$B$16),"Recently active",IF(F599="past-client","Past client",IF(F599="sphere","Sphere",IF(F599="lead","Dormant lead","Needs review"))))))</f>
        <v/>
      </c>
      <c r="U599" s="9">
        <f>IF(A599="","",IF(OR(T599="Suppressed",T599="Recently active"),0,IF(F599="past-client",Scoring!$B$3,IF(F599="sphere",Scoring!$B$4,IF(F599="lead",Scoring!$B$5,0)))+MAX(1,MIN(3,N(G599)))*Scoring!$B$6+IF(H599="",Scoring!$B$10,IF(R599&lt;24,Scoring!$B$7,IF(R599&lt;60,Scoring!$B$8,Scoring!$B$9)))+IF(M599="Y",Scoring!$B$11,0)+IF(N(N599)&gt;=7,Scoring!$B$12,IF(N(N599)&gt;=4,Scoring!$B$13,0))))</f>
        <v/>
      </c>
      <c r="V599" s="9">
        <f>IF(A599="","",IF(OR(T599="Suppressed",T599="Recently active"),"-",IF(U599&gt;=Scoring!$B$14,"A",IF(U599&gt;=Scoring!$B$15,"B","C"))))</f>
        <v/>
      </c>
      <c r="W599" s="9">
        <f>IF(OR(A599="",V599="-"),"",COUNTIFS($V$2:$V$1001,"&lt;&gt;-",$U$2:$U$1001,"&gt;"&amp;U599)+1)</f>
        <v/>
      </c>
    </row>
    <row r="600">
      <c r="H600" s="8" t="n"/>
      <c r="R600" s="9">
        <f>IF(A600="","",IF(H600="","never",DATEDIF(H600,Scoring!$B$2,"m")))</f>
        <v/>
      </c>
      <c r="S600" s="9">
        <f>IF(A600="","",IF(L600="Y","None",IF(AND(E600&lt;&gt;"",J600="Y"),"Text",IF(AND(D600&lt;&gt;"",I600&lt;&gt;"Y"),"Email",IF(AND(E600&lt;&gt;"",K600="N"),"Call","None")))))</f>
        <v/>
      </c>
      <c r="T600" s="9">
        <f>IF(A600="","",IF(S600="None","Suppressed",IF(AND(H600&lt;&gt;"",R600&lt;Scoring!$B$16),"Recently active",IF(F600="past-client","Past client",IF(F600="sphere","Sphere",IF(F600="lead","Dormant lead","Needs review"))))))</f>
        <v/>
      </c>
      <c r="U600" s="9">
        <f>IF(A600="","",IF(OR(T600="Suppressed",T600="Recently active"),0,IF(F600="past-client",Scoring!$B$3,IF(F600="sphere",Scoring!$B$4,IF(F600="lead",Scoring!$B$5,0)))+MAX(1,MIN(3,N(G600)))*Scoring!$B$6+IF(H600="",Scoring!$B$10,IF(R600&lt;24,Scoring!$B$7,IF(R600&lt;60,Scoring!$B$8,Scoring!$B$9)))+IF(M600="Y",Scoring!$B$11,0)+IF(N(N600)&gt;=7,Scoring!$B$12,IF(N(N600)&gt;=4,Scoring!$B$13,0))))</f>
        <v/>
      </c>
      <c r="V600" s="9">
        <f>IF(A600="","",IF(OR(T600="Suppressed",T600="Recently active"),"-",IF(U600&gt;=Scoring!$B$14,"A",IF(U600&gt;=Scoring!$B$15,"B","C"))))</f>
        <v/>
      </c>
      <c r="W600" s="9">
        <f>IF(OR(A600="",V600="-"),"",COUNTIFS($V$2:$V$1001,"&lt;&gt;-",$U$2:$U$1001,"&gt;"&amp;U600)+1)</f>
        <v/>
      </c>
    </row>
    <row r="601">
      <c r="H601" s="8" t="n"/>
      <c r="R601" s="9">
        <f>IF(A601="","",IF(H601="","never",DATEDIF(H601,Scoring!$B$2,"m")))</f>
        <v/>
      </c>
      <c r="S601" s="9">
        <f>IF(A601="","",IF(L601="Y","None",IF(AND(E601&lt;&gt;"",J601="Y"),"Text",IF(AND(D601&lt;&gt;"",I601&lt;&gt;"Y"),"Email",IF(AND(E601&lt;&gt;"",K601="N"),"Call","None")))))</f>
        <v/>
      </c>
      <c r="T601" s="9">
        <f>IF(A601="","",IF(S601="None","Suppressed",IF(AND(H601&lt;&gt;"",R601&lt;Scoring!$B$16),"Recently active",IF(F601="past-client","Past client",IF(F601="sphere","Sphere",IF(F601="lead","Dormant lead","Needs review"))))))</f>
        <v/>
      </c>
      <c r="U601" s="9">
        <f>IF(A601="","",IF(OR(T601="Suppressed",T601="Recently active"),0,IF(F601="past-client",Scoring!$B$3,IF(F601="sphere",Scoring!$B$4,IF(F601="lead",Scoring!$B$5,0)))+MAX(1,MIN(3,N(G601)))*Scoring!$B$6+IF(H601="",Scoring!$B$10,IF(R601&lt;24,Scoring!$B$7,IF(R601&lt;60,Scoring!$B$8,Scoring!$B$9)))+IF(M601="Y",Scoring!$B$11,0)+IF(N(N601)&gt;=7,Scoring!$B$12,IF(N(N601)&gt;=4,Scoring!$B$13,0))))</f>
        <v/>
      </c>
      <c r="V601" s="9">
        <f>IF(A601="","",IF(OR(T601="Suppressed",T601="Recently active"),"-",IF(U601&gt;=Scoring!$B$14,"A",IF(U601&gt;=Scoring!$B$15,"B","C"))))</f>
        <v/>
      </c>
      <c r="W601" s="9">
        <f>IF(OR(A601="",V601="-"),"",COUNTIFS($V$2:$V$1001,"&lt;&gt;-",$U$2:$U$1001,"&gt;"&amp;U601)+1)</f>
        <v/>
      </c>
    </row>
    <row r="602">
      <c r="H602" s="8" t="n"/>
      <c r="R602" s="9">
        <f>IF(A602="","",IF(H602="","never",DATEDIF(H602,Scoring!$B$2,"m")))</f>
        <v/>
      </c>
      <c r="S602" s="9">
        <f>IF(A602="","",IF(L602="Y","None",IF(AND(E602&lt;&gt;"",J602="Y"),"Text",IF(AND(D602&lt;&gt;"",I602&lt;&gt;"Y"),"Email",IF(AND(E602&lt;&gt;"",K602="N"),"Call","None")))))</f>
        <v/>
      </c>
      <c r="T602" s="9">
        <f>IF(A602="","",IF(S602="None","Suppressed",IF(AND(H602&lt;&gt;"",R602&lt;Scoring!$B$16),"Recently active",IF(F602="past-client","Past client",IF(F602="sphere","Sphere",IF(F602="lead","Dormant lead","Needs review"))))))</f>
        <v/>
      </c>
      <c r="U602" s="9">
        <f>IF(A602="","",IF(OR(T602="Suppressed",T602="Recently active"),0,IF(F602="past-client",Scoring!$B$3,IF(F602="sphere",Scoring!$B$4,IF(F602="lead",Scoring!$B$5,0)))+MAX(1,MIN(3,N(G602)))*Scoring!$B$6+IF(H602="",Scoring!$B$10,IF(R602&lt;24,Scoring!$B$7,IF(R602&lt;60,Scoring!$B$8,Scoring!$B$9)))+IF(M602="Y",Scoring!$B$11,0)+IF(N(N602)&gt;=7,Scoring!$B$12,IF(N(N602)&gt;=4,Scoring!$B$13,0))))</f>
        <v/>
      </c>
      <c r="V602" s="9">
        <f>IF(A602="","",IF(OR(T602="Suppressed",T602="Recently active"),"-",IF(U602&gt;=Scoring!$B$14,"A",IF(U602&gt;=Scoring!$B$15,"B","C"))))</f>
        <v/>
      </c>
      <c r="W602" s="9">
        <f>IF(OR(A602="",V602="-"),"",COUNTIFS($V$2:$V$1001,"&lt;&gt;-",$U$2:$U$1001,"&gt;"&amp;U602)+1)</f>
        <v/>
      </c>
    </row>
    <row r="603">
      <c r="H603" s="8" t="n"/>
      <c r="R603" s="9">
        <f>IF(A603="","",IF(H603="","never",DATEDIF(H603,Scoring!$B$2,"m")))</f>
        <v/>
      </c>
      <c r="S603" s="9">
        <f>IF(A603="","",IF(L603="Y","None",IF(AND(E603&lt;&gt;"",J603="Y"),"Text",IF(AND(D603&lt;&gt;"",I603&lt;&gt;"Y"),"Email",IF(AND(E603&lt;&gt;"",K603="N"),"Call","None")))))</f>
        <v/>
      </c>
      <c r="T603" s="9">
        <f>IF(A603="","",IF(S603="None","Suppressed",IF(AND(H603&lt;&gt;"",R603&lt;Scoring!$B$16),"Recently active",IF(F603="past-client","Past client",IF(F603="sphere","Sphere",IF(F603="lead","Dormant lead","Needs review"))))))</f>
        <v/>
      </c>
      <c r="U603" s="9">
        <f>IF(A603="","",IF(OR(T603="Suppressed",T603="Recently active"),0,IF(F603="past-client",Scoring!$B$3,IF(F603="sphere",Scoring!$B$4,IF(F603="lead",Scoring!$B$5,0)))+MAX(1,MIN(3,N(G603)))*Scoring!$B$6+IF(H603="",Scoring!$B$10,IF(R603&lt;24,Scoring!$B$7,IF(R603&lt;60,Scoring!$B$8,Scoring!$B$9)))+IF(M603="Y",Scoring!$B$11,0)+IF(N(N603)&gt;=7,Scoring!$B$12,IF(N(N603)&gt;=4,Scoring!$B$13,0))))</f>
        <v/>
      </c>
      <c r="V603" s="9">
        <f>IF(A603="","",IF(OR(T603="Suppressed",T603="Recently active"),"-",IF(U603&gt;=Scoring!$B$14,"A",IF(U603&gt;=Scoring!$B$15,"B","C"))))</f>
        <v/>
      </c>
      <c r="W603" s="9">
        <f>IF(OR(A603="",V603="-"),"",COUNTIFS($V$2:$V$1001,"&lt;&gt;-",$U$2:$U$1001,"&gt;"&amp;U603)+1)</f>
        <v/>
      </c>
    </row>
    <row r="604">
      <c r="H604" s="8" t="n"/>
      <c r="R604" s="9">
        <f>IF(A604="","",IF(H604="","never",DATEDIF(H604,Scoring!$B$2,"m")))</f>
        <v/>
      </c>
      <c r="S604" s="9">
        <f>IF(A604="","",IF(L604="Y","None",IF(AND(E604&lt;&gt;"",J604="Y"),"Text",IF(AND(D604&lt;&gt;"",I604&lt;&gt;"Y"),"Email",IF(AND(E604&lt;&gt;"",K604="N"),"Call","None")))))</f>
        <v/>
      </c>
      <c r="T604" s="9">
        <f>IF(A604="","",IF(S604="None","Suppressed",IF(AND(H604&lt;&gt;"",R604&lt;Scoring!$B$16),"Recently active",IF(F604="past-client","Past client",IF(F604="sphere","Sphere",IF(F604="lead","Dormant lead","Needs review"))))))</f>
        <v/>
      </c>
      <c r="U604" s="9">
        <f>IF(A604="","",IF(OR(T604="Suppressed",T604="Recently active"),0,IF(F604="past-client",Scoring!$B$3,IF(F604="sphere",Scoring!$B$4,IF(F604="lead",Scoring!$B$5,0)))+MAX(1,MIN(3,N(G604)))*Scoring!$B$6+IF(H604="",Scoring!$B$10,IF(R604&lt;24,Scoring!$B$7,IF(R604&lt;60,Scoring!$B$8,Scoring!$B$9)))+IF(M604="Y",Scoring!$B$11,0)+IF(N(N604)&gt;=7,Scoring!$B$12,IF(N(N604)&gt;=4,Scoring!$B$13,0))))</f>
        <v/>
      </c>
      <c r="V604" s="9">
        <f>IF(A604="","",IF(OR(T604="Suppressed",T604="Recently active"),"-",IF(U604&gt;=Scoring!$B$14,"A",IF(U604&gt;=Scoring!$B$15,"B","C"))))</f>
        <v/>
      </c>
      <c r="W604" s="9">
        <f>IF(OR(A604="",V604="-"),"",COUNTIFS($V$2:$V$1001,"&lt;&gt;-",$U$2:$U$1001,"&gt;"&amp;U604)+1)</f>
        <v/>
      </c>
    </row>
    <row r="605">
      <c r="H605" s="8" t="n"/>
      <c r="R605" s="9">
        <f>IF(A605="","",IF(H605="","never",DATEDIF(H605,Scoring!$B$2,"m")))</f>
        <v/>
      </c>
      <c r="S605" s="9">
        <f>IF(A605="","",IF(L605="Y","None",IF(AND(E605&lt;&gt;"",J605="Y"),"Text",IF(AND(D605&lt;&gt;"",I605&lt;&gt;"Y"),"Email",IF(AND(E605&lt;&gt;"",K605="N"),"Call","None")))))</f>
        <v/>
      </c>
      <c r="T605" s="9">
        <f>IF(A605="","",IF(S605="None","Suppressed",IF(AND(H605&lt;&gt;"",R605&lt;Scoring!$B$16),"Recently active",IF(F605="past-client","Past client",IF(F605="sphere","Sphere",IF(F605="lead","Dormant lead","Needs review"))))))</f>
        <v/>
      </c>
      <c r="U605" s="9">
        <f>IF(A605="","",IF(OR(T605="Suppressed",T605="Recently active"),0,IF(F605="past-client",Scoring!$B$3,IF(F605="sphere",Scoring!$B$4,IF(F605="lead",Scoring!$B$5,0)))+MAX(1,MIN(3,N(G605)))*Scoring!$B$6+IF(H605="",Scoring!$B$10,IF(R605&lt;24,Scoring!$B$7,IF(R605&lt;60,Scoring!$B$8,Scoring!$B$9)))+IF(M605="Y",Scoring!$B$11,0)+IF(N(N605)&gt;=7,Scoring!$B$12,IF(N(N605)&gt;=4,Scoring!$B$13,0))))</f>
        <v/>
      </c>
      <c r="V605" s="9">
        <f>IF(A605="","",IF(OR(T605="Suppressed",T605="Recently active"),"-",IF(U605&gt;=Scoring!$B$14,"A",IF(U605&gt;=Scoring!$B$15,"B","C"))))</f>
        <v/>
      </c>
      <c r="W605" s="9">
        <f>IF(OR(A605="",V605="-"),"",COUNTIFS($V$2:$V$1001,"&lt;&gt;-",$U$2:$U$1001,"&gt;"&amp;U605)+1)</f>
        <v/>
      </c>
    </row>
    <row r="606">
      <c r="H606" s="8" t="n"/>
      <c r="R606" s="9">
        <f>IF(A606="","",IF(H606="","never",DATEDIF(H606,Scoring!$B$2,"m")))</f>
        <v/>
      </c>
      <c r="S606" s="9">
        <f>IF(A606="","",IF(L606="Y","None",IF(AND(E606&lt;&gt;"",J606="Y"),"Text",IF(AND(D606&lt;&gt;"",I606&lt;&gt;"Y"),"Email",IF(AND(E606&lt;&gt;"",K606="N"),"Call","None")))))</f>
        <v/>
      </c>
      <c r="T606" s="9">
        <f>IF(A606="","",IF(S606="None","Suppressed",IF(AND(H606&lt;&gt;"",R606&lt;Scoring!$B$16),"Recently active",IF(F606="past-client","Past client",IF(F606="sphere","Sphere",IF(F606="lead","Dormant lead","Needs review"))))))</f>
        <v/>
      </c>
      <c r="U606" s="9">
        <f>IF(A606="","",IF(OR(T606="Suppressed",T606="Recently active"),0,IF(F606="past-client",Scoring!$B$3,IF(F606="sphere",Scoring!$B$4,IF(F606="lead",Scoring!$B$5,0)))+MAX(1,MIN(3,N(G606)))*Scoring!$B$6+IF(H606="",Scoring!$B$10,IF(R606&lt;24,Scoring!$B$7,IF(R606&lt;60,Scoring!$B$8,Scoring!$B$9)))+IF(M606="Y",Scoring!$B$11,0)+IF(N(N606)&gt;=7,Scoring!$B$12,IF(N(N606)&gt;=4,Scoring!$B$13,0))))</f>
        <v/>
      </c>
      <c r="V606" s="9">
        <f>IF(A606="","",IF(OR(T606="Suppressed",T606="Recently active"),"-",IF(U606&gt;=Scoring!$B$14,"A",IF(U606&gt;=Scoring!$B$15,"B","C"))))</f>
        <v/>
      </c>
      <c r="W606" s="9">
        <f>IF(OR(A606="",V606="-"),"",COUNTIFS($V$2:$V$1001,"&lt;&gt;-",$U$2:$U$1001,"&gt;"&amp;U606)+1)</f>
        <v/>
      </c>
    </row>
    <row r="607">
      <c r="H607" s="8" t="n"/>
      <c r="R607" s="9">
        <f>IF(A607="","",IF(H607="","never",DATEDIF(H607,Scoring!$B$2,"m")))</f>
        <v/>
      </c>
      <c r="S607" s="9">
        <f>IF(A607="","",IF(L607="Y","None",IF(AND(E607&lt;&gt;"",J607="Y"),"Text",IF(AND(D607&lt;&gt;"",I607&lt;&gt;"Y"),"Email",IF(AND(E607&lt;&gt;"",K607="N"),"Call","None")))))</f>
        <v/>
      </c>
      <c r="T607" s="9">
        <f>IF(A607="","",IF(S607="None","Suppressed",IF(AND(H607&lt;&gt;"",R607&lt;Scoring!$B$16),"Recently active",IF(F607="past-client","Past client",IF(F607="sphere","Sphere",IF(F607="lead","Dormant lead","Needs review"))))))</f>
        <v/>
      </c>
      <c r="U607" s="9">
        <f>IF(A607="","",IF(OR(T607="Suppressed",T607="Recently active"),0,IF(F607="past-client",Scoring!$B$3,IF(F607="sphere",Scoring!$B$4,IF(F607="lead",Scoring!$B$5,0)))+MAX(1,MIN(3,N(G607)))*Scoring!$B$6+IF(H607="",Scoring!$B$10,IF(R607&lt;24,Scoring!$B$7,IF(R607&lt;60,Scoring!$B$8,Scoring!$B$9)))+IF(M607="Y",Scoring!$B$11,0)+IF(N(N607)&gt;=7,Scoring!$B$12,IF(N(N607)&gt;=4,Scoring!$B$13,0))))</f>
        <v/>
      </c>
      <c r="V607" s="9">
        <f>IF(A607="","",IF(OR(T607="Suppressed",T607="Recently active"),"-",IF(U607&gt;=Scoring!$B$14,"A",IF(U607&gt;=Scoring!$B$15,"B","C"))))</f>
        <v/>
      </c>
      <c r="W607" s="9">
        <f>IF(OR(A607="",V607="-"),"",COUNTIFS($V$2:$V$1001,"&lt;&gt;-",$U$2:$U$1001,"&gt;"&amp;U607)+1)</f>
        <v/>
      </c>
    </row>
    <row r="608">
      <c r="H608" s="8" t="n"/>
      <c r="R608" s="9">
        <f>IF(A608="","",IF(H608="","never",DATEDIF(H608,Scoring!$B$2,"m")))</f>
        <v/>
      </c>
      <c r="S608" s="9">
        <f>IF(A608="","",IF(L608="Y","None",IF(AND(E608&lt;&gt;"",J608="Y"),"Text",IF(AND(D608&lt;&gt;"",I608&lt;&gt;"Y"),"Email",IF(AND(E608&lt;&gt;"",K608="N"),"Call","None")))))</f>
        <v/>
      </c>
      <c r="T608" s="9">
        <f>IF(A608="","",IF(S608="None","Suppressed",IF(AND(H608&lt;&gt;"",R608&lt;Scoring!$B$16),"Recently active",IF(F608="past-client","Past client",IF(F608="sphere","Sphere",IF(F608="lead","Dormant lead","Needs review"))))))</f>
        <v/>
      </c>
      <c r="U608" s="9">
        <f>IF(A608="","",IF(OR(T608="Suppressed",T608="Recently active"),0,IF(F608="past-client",Scoring!$B$3,IF(F608="sphere",Scoring!$B$4,IF(F608="lead",Scoring!$B$5,0)))+MAX(1,MIN(3,N(G608)))*Scoring!$B$6+IF(H608="",Scoring!$B$10,IF(R608&lt;24,Scoring!$B$7,IF(R608&lt;60,Scoring!$B$8,Scoring!$B$9)))+IF(M608="Y",Scoring!$B$11,0)+IF(N(N608)&gt;=7,Scoring!$B$12,IF(N(N608)&gt;=4,Scoring!$B$13,0))))</f>
        <v/>
      </c>
      <c r="V608" s="9">
        <f>IF(A608="","",IF(OR(T608="Suppressed",T608="Recently active"),"-",IF(U608&gt;=Scoring!$B$14,"A",IF(U608&gt;=Scoring!$B$15,"B","C"))))</f>
        <v/>
      </c>
      <c r="W608" s="9">
        <f>IF(OR(A608="",V608="-"),"",COUNTIFS($V$2:$V$1001,"&lt;&gt;-",$U$2:$U$1001,"&gt;"&amp;U608)+1)</f>
        <v/>
      </c>
    </row>
    <row r="609">
      <c r="H609" s="8" t="n"/>
      <c r="R609" s="9">
        <f>IF(A609="","",IF(H609="","never",DATEDIF(H609,Scoring!$B$2,"m")))</f>
        <v/>
      </c>
      <c r="S609" s="9">
        <f>IF(A609="","",IF(L609="Y","None",IF(AND(E609&lt;&gt;"",J609="Y"),"Text",IF(AND(D609&lt;&gt;"",I609&lt;&gt;"Y"),"Email",IF(AND(E609&lt;&gt;"",K609="N"),"Call","None")))))</f>
        <v/>
      </c>
      <c r="T609" s="9">
        <f>IF(A609="","",IF(S609="None","Suppressed",IF(AND(H609&lt;&gt;"",R609&lt;Scoring!$B$16),"Recently active",IF(F609="past-client","Past client",IF(F609="sphere","Sphere",IF(F609="lead","Dormant lead","Needs review"))))))</f>
        <v/>
      </c>
      <c r="U609" s="9">
        <f>IF(A609="","",IF(OR(T609="Suppressed",T609="Recently active"),0,IF(F609="past-client",Scoring!$B$3,IF(F609="sphere",Scoring!$B$4,IF(F609="lead",Scoring!$B$5,0)))+MAX(1,MIN(3,N(G609)))*Scoring!$B$6+IF(H609="",Scoring!$B$10,IF(R609&lt;24,Scoring!$B$7,IF(R609&lt;60,Scoring!$B$8,Scoring!$B$9)))+IF(M609="Y",Scoring!$B$11,0)+IF(N(N609)&gt;=7,Scoring!$B$12,IF(N(N609)&gt;=4,Scoring!$B$13,0))))</f>
        <v/>
      </c>
      <c r="V609" s="9">
        <f>IF(A609="","",IF(OR(T609="Suppressed",T609="Recently active"),"-",IF(U609&gt;=Scoring!$B$14,"A",IF(U609&gt;=Scoring!$B$15,"B","C"))))</f>
        <v/>
      </c>
      <c r="W609" s="9">
        <f>IF(OR(A609="",V609="-"),"",COUNTIFS($V$2:$V$1001,"&lt;&gt;-",$U$2:$U$1001,"&gt;"&amp;U609)+1)</f>
        <v/>
      </c>
    </row>
    <row r="610">
      <c r="H610" s="8" t="n"/>
      <c r="R610" s="9">
        <f>IF(A610="","",IF(H610="","never",DATEDIF(H610,Scoring!$B$2,"m")))</f>
        <v/>
      </c>
      <c r="S610" s="9">
        <f>IF(A610="","",IF(L610="Y","None",IF(AND(E610&lt;&gt;"",J610="Y"),"Text",IF(AND(D610&lt;&gt;"",I610&lt;&gt;"Y"),"Email",IF(AND(E610&lt;&gt;"",K610="N"),"Call","None")))))</f>
        <v/>
      </c>
      <c r="T610" s="9">
        <f>IF(A610="","",IF(S610="None","Suppressed",IF(AND(H610&lt;&gt;"",R610&lt;Scoring!$B$16),"Recently active",IF(F610="past-client","Past client",IF(F610="sphere","Sphere",IF(F610="lead","Dormant lead","Needs review"))))))</f>
        <v/>
      </c>
      <c r="U610" s="9">
        <f>IF(A610="","",IF(OR(T610="Suppressed",T610="Recently active"),0,IF(F610="past-client",Scoring!$B$3,IF(F610="sphere",Scoring!$B$4,IF(F610="lead",Scoring!$B$5,0)))+MAX(1,MIN(3,N(G610)))*Scoring!$B$6+IF(H610="",Scoring!$B$10,IF(R610&lt;24,Scoring!$B$7,IF(R610&lt;60,Scoring!$B$8,Scoring!$B$9)))+IF(M610="Y",Scoring!$B$11,0)+IF(N(N610)&gt;=7,Scoring!$B$12,IF(N(N610)&gt;=4,Scoring!$B$13,0))))</f>
        <v/>
      </c>
      <c r="V610" s="9">
        <f>IF(A610="","",IF(OR(T610="Suppressed",T610="Recently active"),"-",IF(U610&gt;=Scoring!$B$14,"A",IF(U610&gt;=Scoring!$B$15,"B","C"))))</f>
        <v/>
      </c>
      <c r="W610" s="9">
        <f>IF(OR(A610="",V610="-"),"",COUNTIFS($V$2:$V$1001,"&lt;&gt;-",$U$2:$U$1001,"&gt;"&amp;U610)+1)</f>
        <v/>
      </c>
    </row>
    <row r="611">
      <c r="H611" s="8" t="n"/>
      <c r="R611" s="9">
        <f>IF(A611="","",IF(H611="","never",DATEDIF(H611,Scoring!$B$2,"m")))</f>
        <v/>
      </c>
      <c r="S611" s="9">
        <f>IF(A611="","",IF(L611="Y","None",IF(AND(E611&lt;&gt;"",J611="Y"),"Text",IF(AND(D611&lt;&gt;"",I611&lt;&gt;"Y"),"Email",IF(AND(E611&lt;&gt;"",K611="N"),"Call","None")))))</f>
        <v/>
      </c>
      <c r="T611" s="9">
        <f>IF(A611="","",IF(S611="None","Suppressed",IF(AND(H611&lt;&gt;"",R611&lt;Scoring!$B$16),"Recently active",IF(F611="past-client","Past client",IF(F611="sphere","Sphere",IF(F611="lead","Dormant lead","Needs review"))))))</f>
        <v/>
      </c>
      <c r="U611" s="9">
        <f>IF(A611="","",IF(OR(T611="Suppressed",T611="Recently active"),0,IF(F611="past-client",Scoring!$B$3,IF(F611="sphere",Scoring!$B$4,IF(F611="lead",Scoring!$B$5,0)))+MAX(1,MIN(3,N(G611)))*Scoring!$B$6+IF(H611="",Scoring!$B$10,IF(R611&lt;24,Scoring!$B$7,IF(R611&lt;60,Scoring!$B$8,Scoring!$B$9)))+IF(M611="Y",Scoring!$B$11,0)+IF(N(N611)&gt;=7,Scoring!$B$12,IF(N(N611)&gt;=4,Scoring!$B$13,0))))</f>
        <v/>
      </c>
      <c r="V611" s="9">
        <f>IF(A611="","",IF(OR(T611="Suppressed",T611="Recently active"),"-",IF(U611&gt;=Scoring!$B$14,"A",IF(U611&gt;=Scoring!$B$15,"B","C"))))</f>
        <v/>
      </c>
      <c r="W611" s="9">
        <f>IF(OR(A611="",V611="-"),"",COUNTIFS($V$2:$V$1001,"&lt;&gt;-",$U$2:$U$1001,"&gt;"&amp;U611)+1)</f>
        <v/>
      </c>
    </row>
    <row r="612">
      <c r="H612" s="8" t="n"/>
      <c r="R612" s="9">
        <f>IF(A612="","",IF(H612="","never",DATEDIF(H612,Scoring!$B$2,"m")))</f>
        <v/>
      </c>
      <c r="S612" s="9">
        <f>IF(A612="","",IF(L612="Y","None",IF(AND(E612&lt;&gt;"",J612="Y"),"Text",IF(AND(D612&lt;&gt;"",I612&lt;&gt;"Y"),"Email",IF(AND(E612&lt;&gt;"",K612="N"),"Call","None")))))</f>
        <v/>
      </c>
      <c r="T612" s="9">
        <f>IF(A612="","",IF(S612="None","Suppressed",IF(AND(H612&lt;&gt;"",R612&lt;Scoring!$B$16),"Recently active",IF(F612="past-client","Past client",IF(F612="sphere","Sphere",IF(F612="lead","Dormant lead","Needs review"))))))</f>
        <v/>
      </c>
      <c r="U612" s="9">
        <f>IF(A612="","",IF(OR(T612="Suppressed",T612="Recently active"),0,IF(F612="past-client",Scoring!$B$3,IF(F612="sphere",Scoring!$B$4,IF(F612="lead",Scoring!$B$5,0)))+MAX(1,MIN(3,N(G612)))*Scoring!$B$6+IF(H612="",Scoring!$B$10,IF(R612&lt;24,Scoring!$B$7,IF(R612&lt;60,Scoring!$B$8,Scoring!$B$9)))+IF(M612="Y",Scoring!$B$11,0)+IF(N(N612)&gt;=7,Scoring!$B$12,IF(N(N612)&gt;=4,Scoring!$B$13,0))))</f>
        <v/>
      </c>
      <c r="V612" s="9">
        <f>IF(A612="","",IF(OR(T612="Suppressed",T612="Recently active"),"-",IF(U612&gt;=Scoring!$B$14,"A",IF(U612&gt;=Scoring!$B$15,"B","C"))))</f>
        <v/>
      </c>
      <c r="W612" s="9">
        <f>IF(OR(A612="",V612="-"),"",COUNTIFS($V$2:$V$1001,"&lt;&gt;-",$U$2:$U$1001,"&gt;"&amp;U612)+1)</f>
        <v/>
      </c>
    </row>
    <row r="613">
      <c r="H613" s="8" t="n"/>
      <c r="R613" s="9">
        <f>IF(A613="","",IF(H613="","never",DATEDIF(H613,Scoring!$B$2,"m")))</f>
        <v/>
      </c>
      <c r="S613" s="9">
        <f>IF(A613="","",IF(L613="Y","None",IF(AND(E613&lt;&gt;"",J613="Y"),"Text",IF(AND(D613&lt;&gt;"",I613&lt;&gt;"Y"),"Email",IF(AND(E613&lt;&gt;"",K613="N"),"Call","None")))))</f>
        <v/>
      </c>
      <c r="T613" s="9">
        <f>IF(A613="","",IF(S613="None","Suppressed",IF(AND(H613&lt;&gt;"",R613&lt;Scoring!$B$16),"Recently active",IF(F613="past-client","Past client",IF(F613="sphere","Sphere",IF(F613="lead","Dormant lead","Needs review"))))))</f>
        <v/>
      </c>
      <c r="U613" s="9">
        <f>IF(A613="","",IF(OR(T613="Suppressed",T613="Recently active"),0,IF(F613="past-client",Scoring!$B$3,IF(F613="sphere",Scoring!$B$4,IF(F613="lead",Scoring!$B$5,0)))+MAX(1,MIN(3,N(G613)))*Scoring!$B$6+IF(H613="",Scoring!$B$10,IF(R613&lt;24,Scoring!$B$7,IF(R613&lt;60,Scoring!$B$8,Scoring!$B$9)))+IF(M613="Y",Scoring!$B$11,0)+IF(N(N613)&gt;=7,Scoring!$B$12,IF(N(N613)&gt;=4,Scoring!$B$13,0))))</f>
        <v/>
      </c>
      <c r="V613" s="9">
        <f>IF(A613="","",IF(OR(T613="Suppressed",T613="Recently active"),"-",IF(U613&gt;=Scoring!$B$14,"A",IF(U613&gt;=Scoring!$B$15,"B","C"))))</f>
        <v/>
      </c>
      <c r="W613" s="9">
        <f>IF(OR(A613="",V613="-"),"",COUNTIFS($V$2:$V$1001,"&lt;&gt;-",$U$2:$U$1001,"&gt;"&amp;U613)+1)</f>
        <v/>
      </c>
    </row>
    <row r="614">
      <c r="H614" s="8" t="n"/>
      <c r="R614" s="9">
        <f>IF(A614="","",IF(H614="","never",DATEDIF(H614,Scoring!$B$2,"m")))</f>
        <v/>
      </c>
      <c r="S614" s="9">
        <f>IF(A614="","",IF(L614="Y","None",IF(AND(E614&lt;&gt;"",J614="Y"),"Text",IF(AND(D614&lt;&gt;"",I614&lt;&gt;"Y"),"Email",IF(AND(E614&lt;&gt;"",K614="N"),"Call","None")))))</f>
        <v/>
      </c>
      <c r="T614" s="9">
        <f>IF(A614="","",IF(S614="None","Suppressed",IF(AND(H614&lt;&gt;"",R614&lt;Scoring!$B$16),"Recently active",IF(F614="past-client","Past client",IF(F614="sphere","Sphere",IF(F614="lead","Dormant lead","Needs review"))))))</f>
        <v/>
      </c>
      <c r="U614" s="9">
        <f>IF(A614="","",IF(OR(T614="Suppressed",T614="Recently active"),0,IF(F614="past-client",Scoring!$B$3,IF(F614="sphere",Scoring!$B$4,IF(F614="lead",Scoring!$B$5,0)))+MAX(1,MIN(3,N(G614)))*Scoring!$B$6+IF(H614="",Scoring!$B$10,IF(R614&lt;24,Scoring!$B$7,IF(R614&lt;60,Scoring!$B$8,Scoring!$B$9)))+IF(M614="Y",Scoring!$B$11,0)+IF(N(N614)&gt;=7,Scoring!$B$12,IF(N(N614)&gt;=4,Scoring!$B$13,0))))</f>
        <v/>
      </c>
      <c r="V614" s="9">
        <f>IF(A614="","",IF(OR(T614="Suppressed",T614="Recently active"),"-",IF(U614&gt;=Scoring!$B$14,"A",IF(U614&gt;=Scoring!$B$15,"B","C"))))</f>
        <v/>
      </c>
      <c r="W614" s="9">
        <f>IF(OR(A614="",V614="-"),"",COUNTIFS($V$2:$V$1001,"&lt;&gt;-",$U$2:$U$1001,"&gt;"&amp;U614)+1)</f>
        <v/>
      </c>
    </row>
    <row r="615">
      <c r="H615" s="8" t="n"/>
      <c r="R615" s="9">
        <f>IF(A615="","",IF(H615="","never",DATEDIF(H615,Scoring!$B$2,"m")))</f>
        <v/>
      </c>
      <c r="S615" s="9">
        <f>IF(A615="","",IF(L615="Y","None",IF(AND(E615&lt;&gt;"",J615="Y"),"Text",IF(AND(D615&lt;&gt;"",I615&lt;&gt;"Y"),"Email",IF(AND(E615&lt;&gt;"",K615="N"),"Call","None")))))</f>
        <v/>
      </c>
      <c r="T615" s="9">
        <f>IF(A615="","",IF(S615="None","Suppressed",IF(AND(H615&lt;&gt;"",R615&lt;Scoring!$B$16),"Recently active",IF(F615="past-client","Past client",IF(F615="sphere","Sphere",IF(F615="lead","Dormant lead","Needs review"))))))</f>
        <v/>
      </c>
      <c r="U615" s="9">
        <f>IF(A615="","",IF(OR(T615="Suppressed",T615="Recently active"),0,IF(F615="past-client",Scoring!$B$3,IF(F615="sphere",Scoring!$B$4,IF(F615="lead",Scoring!$B$5,0)))+MAX(1,MIN(3,N(G615)))*Scoring!$B$6+IF(H615="",Scoring!$B$10,IF(R615&lt;24,Scoring!$B$7,IF(R615&lt;60,Scoring!$B$8,Scoring!$B$9)))+IF(M615="Y",Scoring!$B$11,0)+IF(N(N615)&gt;=7,Scoring!$B$12,IF(N(N615)&gt;=4,Scoring!$B$13,0))))</f>
        <v/>
      </c>
      <c r="V615" s="9">
        <f>IF(A615="","",IF(OR(T615="Suppressed",T615="Recently active"),"-",IF(U615&gt;=Scoring!$B$14,"A",IF(U615&gt;=Scoring!$B$15,"B","C"))))</f>
        <v/>
      </c>
      <c r="W615" s="9">
        <f>IF(OR(A615="",V615="-"),"",COUNTIFS($V$2:$V$1001,"&lt;&gt;-",$U$2:$U$1001,"&gt;"&amp;U615)+1)</f>
        <v/>
      </c>
    </row>
    <row r="616">
      <c r="H616" s="8" t="n"/>
      <c r="R616" s="9">
        <f>IF(A616="","",IF(H616="","never",DATEDIF(H616,Scoring!$B$2,"m")))</f>
        <v/>
      </c>
      <c r="S616" s="9">
        <f>IF(A616="","",IF(L616="Y","None",IF(AND(E616&lt;&gt;"",J616="Y"),"Text",IF(AND(D616&lt;&gt;"",I616&lt;&gt;"Y"),"Email",IF(AND(E616&lt;&gt;"",K616="N"),"Call","None")))))</f>
        <v/>
      </c>
      <c r="T616" s="9">
        <f>IF(A616="","",IF(S616="None","Suppressed",IF(AND(H616&lt;&gt;"",R616&lt;Scoring!$B$16),"Recently active",IF(F616="past-client","Past client",IF(F616="sphere","Sphere",IF(F616="lead","Dormant lead","Needs review"))))))</f>
        <v/>
      </c>
      <c r="U616" s="9">
        <f>IF(A616="","",IF(OR(T616="Suppressed",T616="Recently active"),0,IF(F616="past-client",Scoring!$B$3,IF(F616="sphere",Scoring!$B$4,IF(F616="lead",Scoring!$B$5,0)))+MAX(1,MIN(3,N(G616)))*Scoring!$B$6+IF(H616="",Scoring!$B$10,IF(R616&lt;24,Scoring!$B$7,IF(R616&lt;60,Scoring!$B$8,Scoring!$B$9)))+IF(M616="Y",Scoring!$B$11,0)+IF(N(N616)&gt;=7,Scoring!$B$12,IF(N(N616)&gt;=4,Scoring!$B$13,0))))</f>
        <v/>
      </c>
      <c r="V616" s="9">
        <f>IF(A616="","",IF(OR(T616="Suppressed",T616="Recently active"),"-",IF(U616&gt;=Scoring!$B$14,"A",IF(U616&gt;=Scoring!$B$15,"B","C"))))</f>
        <v/>
      </c>
      <c r="W616" s="9">
        <f>IF(OR(A616="",V616="-"),"",COUNTIFS($V$2:$V$1001,"&lt;&gt;-",$U$2:$U$1001,"&gt;"&amp;U616)+1)</f>
        <v/>
      </c>
    </row>
    <row r="617">
      <c r="H617" s="8" t="n"/>
      <c r="R617" s="9">
        <f>IF(A617="","",IF(H617="","never",DATEDIF(H617,Scoring!$B$2,"m")))</f>
        <v/>
      </c>
      <c r="S617" s="9">
        <f>IF(A617="","",IF(L617="Y","None",IF(AND(E617&lt;&gt;"",J617="Y"),"Text",IF(AND(D617&lt;&gt;"",I617&lt;&gt;"Y"),"Email",IF(AND(E617&lt;&gt;"",K617="N"),"Call","None")))))</f>
        <v/>
      </c>
      <c r="T617" s="9">
        <f>IF(A617="","",IF(S617="None","Suppressed",IF(AND(H617&lt;&gt;"",R617&lt;Scoring!$B$16),"Recently active",IF(F617="past-client","Past client",IF(F617="sphere","Sphere",IF(F617="lead","Dormant lead","Needs review"))))))</f>
        <v/>
      </c>
      <c r="U617" s="9">
        <f>IF(A617="","",IF(OR(T617="Suppressed",T617="Recently active"),0,IF(F617="past-client",Scoring!$B$3,IF(F617="sphere",Scoring!$B$4,IF(F617="lead",Scoring!$B$5,0)))+MAX(1,MIN(3,N(G617)))*Scoring!$B$6+IF(H617="",Scoring!$B$10,IF(R617&lt;24,Scoring!$B$7,IF(R617&lt;60,Scoring!$B$8,Scoring!$B$9)))+IF(M617="Y",Scoring!$B$11,0)+IF(N(N617)&gt;=7,Scoring!$B$12,IF(N(N617)&gt;=4,Scoring!$B$13,0))))</f>
        <v/>
      </c>
      <c r="V617" s="9">
        <f>IF(A617="","",IF(OR(T617="Suppressed",T617="Recently active"),"-",IF(U617&gt;=Scoring!$B$14,"A",IF(U617&gt;=Scoring!$B$15,"B","C"))))</f>
        <v/>
      </c>
      <c r="W617" s="9">
        <f>IF(OR(A617="",V617="-"),"",COUNTIFS($V$2:$V$1001,"&lt;&gt;-",$U$2:$U$1001,"&gt;"&amp;U617)+1)</f>
        <v/>
      </c>
    </row>
    <row r="618">
      <c r="H618" s="8" t="n"/>
      <c r="R618" s="9">
        <f>IF(A618="","",IF(H618="","never",DATEDIF(H618,Scoring!$B$2,"m")))</f>
        <v/>
      </c>
      <c r="S618" s="9">
        <f>IF(A618="","",IF(L618="Y","None",IF(AND(E618&lt;&gt;"",J618="Y"),"Text",IF(AND(D618&lt;&gt;"",I618&lt;&gt;"Y"),"Email",IF(AND(E618&lt;&gt;"",K618="N"),"Call","None")))))</f>
        <v/>
      </c>
      <c r="T618" s="9">
        <f>IF(A618="","",IF(S618="None","Suppressed",IF(AND(H618&lt;&gt;"",R618&lt;Scoring!$B$16),"Recently active",IF(F618="past-client","Past client",IF(F618="sphere","Sphere",IF(F618="lead","Dormant lead","Needs review"))))))</f>
        <v/>
      </c>
      <c r="U618" s="9">
        <f>IF(A618="","",IF(OR(T618="Suppressed",T618="Recently active"),0,IF(F618="past-client",Scoring!$B$3,IF(F618="sphere",Scoring!$B$4,IF(F618="lead",Scoring!$B$5,0)))+MAX(1,MIN(3,N(G618)))*Scoring!$B$6+IF(H618="",Scoring!$B$10,IF(R618&lt;24,Scoring!$B$7,IF(R618&lt;60,Scoring!$B$8,Scoring!$B$9)))+IF(M618="Y",Scoring!$B$11,0)+IF(N(N618)&gt;=7,Scoring!$B$12,IF(N(N618)&gt;=4,Scoring!$B$13,0))))</f>
        <v/>
      </c>
      <c r="V618" s="9">
        <f>IF(A618="","",IF(OR(T618="Suppressed",T618="Recently active"),"-",IF(U618&gt;=Scoring!$B$14,"A",IF(U618&gt;=Scoring!$B$15,"B","C"))))</f>
        <v/>
      </c>
      <c r="W618" s="9">
        <f>IF(OR(A618="",V618="-"),"",COUNTIFS($V$2:$V$1001,"&lt;&gt;-",$U$2:$U$1001,"&gt;"&amp;U618)+1)</f>
        <v/>
      </c>
    </row>
    <row r="619">
      <c r="H619" s="8" t="n"/>
      <c r="R619" s="9">
        <f>IF(A619="","",IF(H619="","never",DATEDIF(H619,Scoring!$B$2,"m")))</f>
        <v/>
      </c>
      <c r="S619" s="9">
        <f>IF(A619="","",IF(L619="Y","None",IF(AND(E619&lt;&gt;"",J619="Y"),"Text",IF(AND(D619&lt;&gt;"",I619&lt;&gt;"Y"),"Email",IF(AND(E619&lt;&gt;"",K619="N"),"Call","None")))))</f>
        <v/>
      </c>
      <c r="T619" s="9">
        <f>IF(A619="","",IF(S619="None","Suppressed",IF(AND(H619&lt;&gt;"",R619&lt;Scoring!$B$16),"Recently active",IF(F619="past-client","Past client",IF(F619="sphere","Sphere",IF(F619="lead","Dormant lead","Needs review"))))))</f>
        <v/>
      </c>
      <c r="U619" s="9">
        <f>IF(A619="","",IF(OR(T619="Suppressed",T619="Recently active"),0,IF(F619="past-client",Scoring!$B$3,IF(F619="sphere",Scoring!$B$4,IF(F619="lead",Scoring!$B$5,0)))+MAX(1,MIN(3,N(G619)))*Scoring!$B$6+IF(H619="",Scoring!$B$10,IF(R619&lt;24,Scoring!$B$7,IF(R619&lt;60,Scoring!$B$8,Scoring!$B$9)))+IF(M619="Y",Scoring!$B$11,0)+IF(N(N619)&gt;=7,Scoring!$B$12,IF(N(N619)&gt;=4,Scoring!$B$13,0))))</f>
        <v/>
      </c>
      <c r="V619" s="9">
        <f>IF(A619="","",IF(OR(T619="Suppressed",T619="Recently active"),"-",IF(U619&gt;=Scoring!$B$14,"A",IF(U619&gt;=Scoring!$B$15,"B","C"))))</f>
        <v/>
      </c>
      <c r="W619" s="9">
        <f>IF(OR(A619="",V619="-"),"",COUNTIFS($V$2:$V$1001,"&lt;&gt;-",$U$2:$U$1001,"&gt;"&amp;U619)+1)</f>
        <v/>
      </c>
    </row>
    <row r="620">
      <c r="H620" s="8" t="n"/>
      <c r="R620" s="9">
        <f>IF(A620="","",IF(H620="","never",DATEDIF(H620,Scoring!$B$2,"m")))</f>
        <v/>
      </c>
      <c r="S620" s="9">
        <f>IF(A620="","",IF(L620="Y","None",IF(AND(E620&lt;&gt;"",J620="Y"),"Text",IF(AND(D620&lt;&gt;"",I620&lt;&gt;"Y"),"Email",IF(AND(E620&lt;&gt;"",K620="N"),"Call","None")))))</f>
        <v/>
      </c>
      <c r="T620" s="9">
        <f>IF(A620="","",IF(S620="None","Suppressed",IF(AND(H620&lt;&gt;"",R620&lt;Scoring!$B$16),"Recently active",IF(F620="past-client","Past client",IF(F620="sphere","Sphere",IF(F620="lead","Dormant lead","Needs review"))))))</f>
        <v/>
      </c>
      <c r="U620" s="9">
        <f>IF(A620="","",IF(OR(T620="Suppressed",T620="Recently active"),0,IF(F620="past-client",Scoring!$B$3,IF(F620="sphere",Scoring!$B$4,IF(F620="lead",Scoring!$B$5,0)))+MAX(1,MIN(3,N(G620)))*Scoring!$B$6+IF(H620="",Scoring!$B$10,IF(R620&lt;24,Scoring!$B$7,IF(R620&lt;60,Scoring!$B$8,Scoring!$B$9)))+IF(M620="Y",Scoring!$B$11,0)+IF(N(N620)&gt;=7,Scoring!$B$12,IF(N(N620)&gt;=4,Scoring!$B$13,0))))</f>
        <v/>
      </c>
      <c r="V620" s="9">
        <f>IF(A620="","",IF(OR(T620="Suppressed",T620="Recently active"),"-",IF(U620&gt;=Scoring!$B$14,"A",IF(U620&gt;=Scoring!$B$15,"B","C"))))</f>
        <v/>
      </c>
      <c r="W620" s="9">
        <f>IF(OR(A620="",V620="-"),"",COUNTIFS($V$2:$V$1001,"&lt;&gt;-",$U$2:$U$1001,"&gt;"&amp;U620)+1)</f>
        <v/>
      </c>
    </row>
    <row r="621">
      <c r="H621" s="8" t="n"/>
      <c r="R621" s="9">
        <f>IF(A621="","",IF(H621="","never",DATEDIF(H621,Scoring!$B$2,"m")))</f>
        <v/>
      </c>
      <c r="S621" s="9">
        <f>IF(A621="","",IF(L621="Y","None",IF(AND(E621&lt;&gt;"",J621="Y"),"Text",IF(AND(D621&lt;&gt;"",I621&lt;&gt;"Y"),"Email",IF(AND(E621&lt;&gt;"",K621="N"),"Call","None")))))</f>
        <v/>
      </c>
      <c r="T621" s="9">
        <f>IF(A621="","",IF(S621="None","Suppressed",IF(AND(H621&lt;&gt;"",R621&lt;Scoring!$B$16),"Recently active",IF(F621="past-client","Past client",IF(F621="sphere","Sphere",IF(F621="lead","Dormant lead","Needs review"))))))</f>
        <v/>
      </c>
      <c r="U621" s="9">
        <f>IF(A621="","",IF(OR(T621="Suppressed",T621="Recently active"),0,IF(F621="past-client",Scoring!$B$3,IF(F621="sphere",Scoring!$B$4,IF(F621="lead",Scoring!$B$5,0)))+MAX(1,MIN(3,N(G621)))*Scoring!$B$6+IF(H621="",Scoring!$B$10,IF(R621&lt;24,Scoring!$B$7,IF(R621&lt;60,Scoring!$B$8,Scoring!$B$9)))+IF(M621="Y",Scoring!$B$11,0)+IF(N(N621)&gt;=7,Scoring!$B$12,IF(N(N621)&gt;=4,Scoring!$B$13,0))))</f>
        <v/>
      </c>
      <c r="V621" s="9">
        <f>IF(A621="","",IF(OR(T621="Suppressed",T621="Recently active"),"-",IF(U621&gt;=Scoring!$B$14,"A",IF(U621&gt;=Scoring!$B$15,"B","C"))))</f>
        <v/>
      </c>
      <c r="W621" s="9">
        <f>IF(OR(A621="",V621="-"),"",COUNTIFS($V$2:$V$1001,"&lt;&gt;-",$U$2:$U$1001,"&gt;"&amp;U621)+1)</f>
        <v/>
      </c>
    </row>
    <row r="622">
      <c r="H622" s="8" t="n"/>
      <c r="R622" s="9">
        <f>IF(A622="","",IF(H622="","never",DATEDIF(H622,Scoring!$B$2,"m")))</f>
        <v/>
      </c>
      <c r="S622" s="9">
        <f>IF(A622="","",IF(L622="Y","None",IF(AND(E622&lt;&gt;"",J622="Y"),"Text",IF(AND(D622&lt;&gt;"",I622&lt;&gt;"Y"),"Email",IF(AND(E622&lt;&gt;"",K622="N"),"Call","None")))))</f>
        <v/>
      </c>
      <c r="T622" s="9">
        <f>IF(A622="","",IF(S622="None","Suppressed",IF(AND(H622&lt;&gt;"",R622&lt;Scoring!$B$16),"Recently active",IF(F622="past-client","Past client",IF(F622="sphere","Sphere",IF(F622="lead","Dormant lead","Needs review"))))))</f>
        <v/>
      </c>
      <c r="U622" s="9">
        <f>IF(A622="","",IF(OR(T622="Suppressed",T622="Recently active"),0,IF(F622="past-client",Scoring!$B$3,IF(F622="sphere",Scoring!$B$4,IF(F622="lead",Scoring!$B$5,0)))+MAX(1,MIN(3,N(G622)))*Scoring!$B$6+IF(H622="",Scoring!$B$10,IF(R622&lt;24,Scoring!$B$7,IF(R622&lt;60,Scoring!$B$8,Scoring!$B$9)))+IF(M622="Y",Scoring!$B$11,0)+IF(N(N622)&gt;=7,Scoring!$B$12,IF(N(N622)&gt;=4,Scoring!$B$13,0))))</f>
        <v/>
      </c>
      <c r="V622" s="9">
        <f>IF(A622="","",IF(OR(T622="Suppressed",T622="Recently active"),"-",IF(U622&gt;=Scoring!$B$14,"A",IF(U622&gt;=Scoring!$B$15,"B","C"))))</f>
        <v/>
      </c>
      <c r="W622" s="9">
        <f>IF(OR(A622="",V622="-"),"",COUNTIFS($V$2:$V$1001,"&lt;&gt;-",$U$2:$U$1001,"&gt;"&amp;U622)+1)</f>
        <v/>
      </c>
    </row>
    <row r="623">
      <c r="H623" s="8" t="n"/>
      <c r="R623" s="9">
        <f>IF(A623="","",IF(H623="","never",DATEDIF(H623,Scoring!$B$2,"m")))</f>
        <v/>
      </c>
      <c r="S623" s="9">
        <f>IF(A623="","",IF(L623="Y","None",IF(AND(E623&lt;&gt;"",J623="Y"),"Text",IF(AND(D623&lt;&gt;"",I623&lt;&gt;"Y"),"Email",IF(AND(E623&lt;&gt;"",K623="N"),"Call","None")))))</f>
        <v/>
      </c>
      <c r="T623" s="9">
        <f>IF(A623="","",IF(S623="None","Suppressed",IF(AND(H623&lt;&gt;"",R623&lt;Scoring!$B$16),"Recently active",IF(F623="past-client","Past client",IF(F623="sphere","Sphere",IF(F623="lead","Dormant lead","Needs review"))))))</f>
        <v/>
      </c>
      <c r="U623" s="9">
        <f>IF(A623="","",IF(OR(T623="Suppressed",T623="Recently active"),0,IF(F623="past-client",Scoring!$B$3,IF(F623="sphere",Scoring!$B$4,IF(F623="lead",Scoring!$B$5,0)))+MAX(1,MIN(3,N(G623)))*Scoring!$B$6+IF(H623="",Scoring!$B$10,IF(R623&lt;24,Scoring!$B$7,IF(R623&lt;60,Scoring!$B$8,Scoring!$B$9)))+IF(M623="Y",Scoring!$B$11,0)+IF(N(N623)&gt;=7,Scoring!$B$12,IF(N(N623)&gt;=4,Scoring!$B$13,0))))</f>
        <v/>
      </c>
      <c r="V623" s="9">
        <f>IF(A623="","",IF(OR(T623="Suppressed",T623="Recently active"),"-",IF(U623&gt;=Scoring!$B$14,"A",IF(U623&gt;=Scoring!$B$15,"B","C"))))</f>
        <v/>
      </c>
      <c r="W623" s="9">
        <f>IF(OR(A623="",V623="-"),"",COUNTIFS($V$2:$V$1001,"&lt;&gt;-",$U$2:$U$1001,"&gt;"&amp;U623)+1)</f>
        <v/>
      </c>
    </row>
    <row r="624">
      <c r="H624" s="8" t="n"/>
      <c r="R624" s="9">
        <f>IF(A624="","",IF(H624="","never",DATEDIF(H624,Scoring!$B$2,"m")))</f>
        <v/>
      </c>
      <c r="S624" s="9">
        <f>IF(A624="","",IF(L624="Y","None",IF(AND(E624&lt;&gt;"",J624="Y"),"Text",IF(AND(D624&lt;&gt;"",I624&lt;&gt;"Y"),"Email",IF(AND(E624&lt;&gt;"",K624="N"),"Call","None")))))</f>
        <v/>
      </c>
      <c r="T624" s="9">
        <f>IF(A624="","",IF(S624="None","Suppressed",IF(AND(H624&lt;&gt;"",R624&lt;Scoring!$B$16),"Recently active",IF(F624="past-client","Past client",IF(F624="sphere","Sphere",IF(F624="lead","Dormant lead","Needs review"))))))</f>
        <v/>
      </c>
      <c r="U624" s="9">
        <f>IF(A624="","",IF(OR(T624="Suppressed",T624="Recently active"),0,IF(F624="past-client",Scoring!$B$3,IF(F624="sphere",Scoring!$B$4,IF(F624="lead",Scoring!$B$5,0)))+MAX(1,MIN(3,N(G624)))*Scoring!$B$6+IF(H624="",Scoring!$B$10,IF(R624&lt;24,Scoring!$B$7,IF(R624&lt;60,Scoring!$B$8,Scoring!$B$9)))+IF(M624="Y",Scoring!$B$11,0)+IF(N(N624)&gt;=7,Scoring!$B$12,IF(N(N624)&gt;=4,Scoring!$B$13,0))))</f>
        <v/>
      </c>
      <c r="V624" s="9">
        <f>IF(A624="","",IF(OR(T624="Suppressed",T624="Recently active"),"-",IF(U624&gt;=Scoring!$B$14,"A",IF(U624&gt;=Scoring!$B$15,"B","C"))))</f>
        <v/>
      </c>
      <c r="W624" s="9">
        <f>IF(OR(A624="",V624="-"),"",COUNTIFS($V$2:$V$1001,"&lt;&gt;-",$U$2:$U$1001,"&gt;"&amp;U624)+1)</f>
        <v/>
      </c>
    </row>
    <row r="625">
      <c r="H625" s="8" t="n"/>
      <c r="R625" s="9">
        <f>IF(A625="","",IF(H625="","never",DATEDIF(H625,Scoring!$B$2,"m")))</f>
        <v/>
      </c>
      <c r="S625" s="9">
        <f>IF(A625="","",IF(L625="Y","None",IF(AND(E625&lt;&gt;"",J625="Y"),"Text",IF(AND(D625&lt;&gt;"",I625&lt;&gt;"Y"),"Email",IF(AND(E625&lt;&gt;"",K625="N"),"Call","None")))))</f>
        <v/>
      </c>
      <c r="T625" s="9">
        <f>IF(A625="","",IF(S625="None","Suppressed",IF(AND(H625&lt;&gt;"",R625&lt;Scoring!$B$16),"Recently active",IF(F625="past-client","Past client",IF(F625="sphere","Sphere",IF(F625="lead","Dormant lead","Needs review"))))))</f>
        <v/>
      </c>
      <c r="U625" s="9">
        <f>IF(A625="","",IF(OR(T625="Suppressed",T625="Recently active"),0,IF(F625="past-client",Scoring!$B$3,IF(F625="sphere",Scoring!$B$4,IF(F625="lead",Scoring!$B$5,0)))+MAX(1,MIN(3,N(G625)))*Scoring!$B$6+IF(H625="",Scoring!$B$10,IF(R625&lt;24,Scoring!$B$7,IF(R625&lt;60,Scoring!$B$8,Scoring!$B$9)))+IF(M625="Y",Scoring!$B$11,0)+IF(N(N625)&gt;=7,Scoring!$B$12,IF(N(N625)&gt;=4,Scoring!$B$13,0))))</f>
        <v/>
      </c>
      <c r="V625" s="9">
        <f>IF(A625="","",IF(OR(T625="Suppressed",T625="Recently active"),"-",IF(U625&gt;=Scoring!$B$14,"A",IF(U625&gt;=Scoring!$B$15,"B","C"))))</f>
        <v/>
      </c>
      <c r="W625" s="9">
        <f>IF(OR(A625="",V625="-"),"",COUNTIFS($V$2:$V$1001,"&lt;&gt;-",$U$2:$U$1001,"&gt;"&amp;U625)+1)</f>
        <v/>
      </c>
    </row>
    <row r="626">
      <c r="H626" s="8" t="n"/>
      <c r="R626" s="9">
        <f>IF(A626="","",IF(H626="","never",DATEDIF(H626,Scoring!$B$2,"m")))</f>
        <v/>
      </c>
      <c r="S626" s="9">
        <f>IF(A626="","",IF(L626="Y","None",IF(AND(E626&lt;&gt;"",J626="Y"),"Text",IF(AND(D626&lt;&gt;"",I626&lt;&gt;"Y"),"Email",IF(AND(E626&lt;&gt;"",K626="N"),"Call","None")))))</f>
        <v/>
      </c>
      <c r="T626" s="9">
        <f>IF(A626="","",IF(S626="None","Suppressed",IF(AND(H626&lt;&gt;"",R626&lt;Scoring!$B$16),"Recently active",IF(F626="past-client","Past client",IF(F626="sphere","Sphere",IF(F626="lead","Dormant lead","Needs review"))))))</f>
        <v/>
      </c>
      <c r="U626" s="9">
        <f>IF(A626="","",IF(OR(T626="Suppressed",T626="Recently active"),0,IF(F626="past-client",Scoring!$B$3,IF(F626="sphere",Scoring!$B$4,IF(F626="lead",Scoring!$B$5,0)))+MAX(1,MIN(3,N(G626)))*Scoring!$B$6+IF(H626="",Scoring!$B$10,IF(R626&lt;24,Scoring!$B$7,IF(R626&lt;60,Scoring!$B$8,Scoring!$B$9)))+IF(M626="Y",Scoring!$B$11,0)+IF(N(N626)&gt;=7,Scoring!$B$12,IF(N(N626)&gt;=4,Scoring!$B$13,0))))</f>
        <v/>
      </c>
      <c r="V626" s="9">
        <f>IF(A626="","",IF(OR(T626="Suppressed",T626="Recently active"),"-",IF(U626&gt;=Scoring!$B$14,"A",IF(U626&gt;=Scoring!$B$15,"B","C"))))</f>
        <v/>
      </c>
      <c r="W626" s="9">
        <f>IF(OR(A626="",V626="-"),"",COUNTIFS($V$2:$V$1001,"&lt;&gt;-",$U$2:$U$1001,"&gt;"&amp;U626)+1)</f>
        <v/>
      </c>
    </row>
    <row r="627">
      <c r="H627" s="8" t="n"/>
      <c r="R627" s="9">
        <f>IF(A627="","",IF(H627="","never",DATEDIF(H627,Scoring!$B$2,"m")))</f>
        <v/>
      </c>
      <c r="S627" s="9">
        <f>IF(A627="","",IF(L627="Y","None",IF(AND(E627&lt;&gt;"",J627="Y"),"Text",IF(AND(D627&lt;&gt;"",I627&lt;&gt;"Y"),"Email",IF(AND(E627&lt;&gt;"",K627="N"),"Call","None")))))</f>
        <v/>
      </c>
      <c r="T627" s="9">
        <f>IF(A627="","",IF(S627="None","Suppressed",IF(AND(H627&lt;&gt;"",R627&lt;Scoring!$B$16),"Recently active",IF(F627="past-client","Past client",IF(F627="sphere","Sphere",IF(F627="lead","Dormant lead","Needs review"))))))</f>
        <v/>
      </c>
      <c r="U627" s="9">
        <f>IF(A627="","",IF(OR(T627="Suppressed",T627="Recently active"),0,IF(F627="past-client",Scoring!$B$3,IF(F627="sphere",Scoring!$B$4,IF(F627="lead",Scoring!$B$5,0)))+MAX(1,MIN(3,N(G627)))*Scoring!$B$6+IF(H627="",Scoring!$B$10,IF(R627&lt;24,Scoring!$B$7,IF(R627&lt;60,Scoring!$B$8,Scoring!$B$9)))+IF(M627="Y",Scoring!$B$11,0)+IF(N(N627)&gt;=7,Scoring!$B$12,IF(N(N627)&gt;=4,Scoring!$B$13,0))))</f>
        <v/>
      </c>
      <c r="V627" s="9">
        <f>IF(A627="","",IF(OR(T627="Suppressed",T627="Recently active"),"-",IF(U627&gt;=Scoring!$B$14,"A",IF(U627&gt;=Scoring!$B$15,"B","C"))))</f>
        <v/>
      </c>
      <c r="W627" s="9">
        <f>IF(OR(A627="",V627="-"),"",COUNTIFS($V$2:$V$1001,"&lt;&gt;-",$U$2:$U$1001,"&gt;"&amp;U627)+1)</f>
        <v/>
      </c>
    </row>
    <row r="628">
      <c r="H628" s="8" t="n"/>
      <c r="R628" s="9">
        <f>IF(A628="","",IF(H628="","never",DATEDIF(H628,Scoring!$B$2,"m")))</f>
        <v/>
      </c>
      <c r="S628" s="9">
        <f>IF(A628="","",IF(L628="Y","None",IF(AND(E628&lt;&gt;"",J628="Y"),"Text",IF(AND(D628&lt;&gt;"",I628&lt;&gt;"Y"),"Email",IF(AND(E628&lt;&gt;"",K628="N"),"Call","None")))))</f>
        <v/>
      </c>
      <c r="T628" s="9">
        <f>IF(A628="","",IF(S628="None","Suppressed",IF(AND(H628&lt;&gt;"",R628&lt;Scoring!$B$16),"Recently active",IF(F628="past-client","Past client",IF(F628="sphere","Sphere",IF(F628="lead","Dormant lead","Needs review"))))))</f>
        <v/>
      </c>
      <c r="U628" s="9">
        <f>IF(A628="","",IF(OR(T628="Suppressed",T628="Recently active"),0,IF(F628="past-client",Scoring!$B$3,IF(F628="sphere",Scoring!$B$4,IF(F628="lead",Scoring!$B$5,0)))+MAX(1,MIN(3,N(G628)))*Scoring!$B$6+IF(H628="",Scoring!$B$10,IF(R628&lt;24,Scoring!$B$7,IF(R628&lt;60,Scoring!$B$8,Scoring!$B$9)))+IF(M628="Y",Scoring!$B$11,0)+IF(N(N628)&gt;=7,Scoring!$B$12,IF(N(N628)&gt;=4,Scoring!$B$13,0))))</f>
        <v/>
      </c>
      <c r="V628" s="9">
        <f>IF(A628="","",IF(OR(T628="Suppressed",T628="Recently active"),"-",IF(U628&gt;=Scoring!$B$14,"A",IF(U628&gt;=Scoring!$B$15,"B","C"))))</f>
        <v/>
      </c>
      <c r="W628" s="9">
        <f>IF(OR(A628="",V628="-"),"",COUNTIFS($V$2:$V$1001,"&lt;&gt;-",$U$2:$U$1001,"&gt;"&amp;U628)+1)</f>
        <v/>
      </c>
    </row>
    <row r="629">
      <c r="H629" s="8" t="n"/>
      <c r="R629" s="9">
        <f>IF(A629="","",IF(H629="","never",DATEDIF(H629,Scoring!$B$2,"m")))</f>
        <v/>
      </c>
      <c r="S629" s="9">
        <f>IF(A629="","",IF(L629="Y","None",IF(AND(E629&lt;&gt;"",J629="Y"),"Text",IF(AND(D629&lt;&gt;"",I629&lt;&gt;"Y"),"Email",IF(AND(E629&lt;&gt;"",K629="N"),"Call","None")))))</f>
        <v/>
      </c>
      <c r="T629" s="9">
        <f>IF(A629="","",IF(S629="None","Suppressed",IF(AND(H629&lt;&gt;"",R629&lt;Scoring!$B$16),"Recently active",IF(F629="past-client","Past client",IF(F629="sphere","Sphere",IF(F629="lead","Dormant lead","Needs review"))))))</f>
        <v/>
      </c>
      <c r="U629" s="9">
        <f>IF(A629="","",IF(OR(T629="Suppressed",T629="Recently active"),0,IF(F629="past-client",Scoring!$B$3,IF(F629="sphere",Scoring!$B$4,IF(F629="lead",Scoring!$B$5,0)))+MAX(1,MIN(3,N(G629)))*Scoring!$B$6+IF(H629="",Scoring!$B$10,IF(R629&lt;24,Scoring!$B$7,IF(R629&lt;60,Scoring!$B$8,Scoring!$B$9)))+IF(M629="Y",Scoring!$B$11,0)+IF(N(N629)&gt;=7,Scoring!$B$12,IF(N(N629)&gt;=4,Scoring!$B$13,0))))</f>
        <v/>
      </c>
      <c r="V629" s="9">
        <f>IF(A629="","",IF(OR(T629="Suppressed",T629="Recently active"),"-",IF(U629&gt;=Scoring!$B$14,"A",IF(U629&gt;=Scoring!$B$15,"B","C"))))</f>
        <v/>
      </c>
      <c r="W629" s="9">
        <f>IF(OR(A629="",V629="-"),"",COUNTIFS($V$2:$V$1001,"&lt;&gt;-",$U$2:$U$1001,"&gt;"&amp;U629)+1)</f>
        <v/>
      </c>
    </row>
    <row r="630">
      <c r="H630" s="8" t="n"/>
      <c r="R630" s="9">
        <f>IF(A630="","",IF(H630="","never",DATEDIF(H630,Scoring!$B$2,"m")))</f>
        <v/>
      </c>
      <c r="S630" s="9">
        <f>IF(A630="","",IF(L630="Y","None",IF(AND(E630&lt;&gt;"",J630="Y"),"Text",IF(AND(D630&lt;&gt;"",I630&lt;&gt;"Y"),"Email",IF(AND(E630&lt;&gt;"",K630="N"),"Call","None")))))</f>
        <v/>
      </c>
      <c r="T630" s="9">
        <f>IF(A630="","",IF(S630="None","Suppressed",IF(AND(H630&lt;&gt;"",R630&lt;Scoring!$B$16),"Recently active",IF(F630="past-client","Past client",IF(F630="sphere","Sphere",IF(F630="lead","Dormant lead","Needs review"))))))</f>
        <v/>
      </c>
      <c r="U630" s="9">
        <f>IF(A630="","",IF(OR(T630="Suppressed",T630="Recently active"),0,IF(F630="past-client",Scoring!$B$3,IF(F630="sphere",Scoring!$B$4,IF(F630="lead",Scoring!$B$5,0)))+MAX(1,MIN(3,N(G630)))*Scoring!$B$6+IF(H630="",Scoring!$B$10,IF(R630&lt;24,Scoring!$B$7,IF(R630&lt;60,Scoring!$B$8,Scoring!$B$9)))+IF(M630="Y",Scoring!$B$11,0)+IF(N(N630)&gt;=7,Scoring!$B$12,IF(N(N630)&gt;=4,Scoring!$B$13,0))))</f>
        <v/>
      </c>
      <c r="V630" s="9">
        <f>IF(A630="","",IF(OR(T630="Suppressed",T630="Recently active"),"-",IF(U630&gt;=Scoring!$B$14,"A",IF(U630&gt;=Scoring!$B$15,"B","C"))))</f>
        <v/>
      </c>
      <c r="W630" s="9">
        <f>IF(OR(A630="",V630="-"),"",COUNTIFS($V$2:$V$1001,"&lt;&gt;-",$U$2:$U$1001,"&gt;"&amp;U630)+1)</f>
        <v/>
      </c>
    </row>
    <row r="631">
      <c r="H631" s="8" t="n"/>
      <c r="R631" s="9">
        <f>IF(A631="","",IF(H631="","never",DATEDIF(H631,Scoring!$B$2,"m")))</f>
        <v/>
      </c>
      <c r="S631" s="9">
        <f>IF(A631="","",IF(L631="Y","None",IF(AND(E631&lt;&gt;"",J631="Y"),"Text",IF(AND(D631&lt;&gt;"",I631&lt;&gt;"Y"),"Email",IF(AND(E631&lt;&gt;"",K631="N"),"Call","None")))))</f>
        <v/>
      </c>
      <c r="T631" s="9">
        <f>IF(A631="","",IF(S631="None","Suppressed",IF(AND(H631&lt;&gt;"",R631&lt;Scoring!$B$16),"Recently active",IF(F631="past-client","Past client",IF(F631="sphere","Sphere",IF(F631="lead","Dormant lead","Needs review"))))))</f>
        <v/>
      </c>
      <c r="U631" s="9">
        <f>IF(A631="","",IF(OR(T631="Suppressed",T631="Recently active"),0,IF(F631="past-client",Scoring!$B$3,IF(F631="sphere",Scoring!$B$4,IF(F631="lead",Scoring!$B$5,0)))+MAX(1,MIN(3,N(G631)))*Scoring!$B$6+IF(H631="",Scoring!$B$10,IF(R631&lt;24,Scoring!$B$7,IF(R631&lt;60,Scoring!$B$8,Scoring!$B$9)))+IF(M631="Y",Scoring!$B$11,0)+IF(N(N631)&gt;=7,Scoring!$B$12,IF(N(N631)&gt;=4,Scoring!$B$13,0))))</f>
        <v/>
      </c>
      <c r="V631" s="9">
        <f>IF(A631="","",IF(OR(T631="Suppressed",T631="Recently active"),"-",IF(U631&gt;=Scoring!$B$14,"A",IF(U631&gt;=Scoring!$B$15,"B","C"))))</f>
        <v/>
      </c>
      <c r="W631" s="9">
        <f>IF(OR(A631="",V631="-"),"",COUNTIFS($V$2:$V$1001,"&lt;&gt;-",$U$2:$U$1001,"&gt;"&amp;U631)+1)</f>
        <v/>
      </c>
    </row>
    <row r="632">
      <c r="H632" s="8" t="n"/>
      <c r="R632" s="9">
        <f>IF(A632="","",IF(H632="","never",DATEDIF(H632,Scoring!$B$2,"m")))</f>
        <v/>
      </c>
      <c r="S632" s="9">
        <f>IF(A632="","",IF(L632="Y","None",IF(AND(E632&lt;&gt;"",J632="Y"),"Text",IF(AND(D632&lt;&gt;"",I632&lt;&gt;"Y"),"Email",IF(AND(E632&lt;&gt;"",K632="N"),"Call","None")))))</f>
        <v/>
      </c>
      <c r="T632" s="9">
        <f>IF(A632="","",IF(S632="None","Suppressed",IF(AND(H632&lt;&gt;"",R632&lt;Scoring!$B$16),"Recently active",IF(F632="past-client","Past client",IF(F632="sphere","Sphere",IF(F632="lead","Dormant lead","Needs review"))))))</f>
        <v/>
      </c>
      <c r="U632" s="9">
        <f>IF(A632="","",IF(OR(T632="Suppressed",T632="Recently active"),0,IF(F632="past-client",Scoring!$B$3,IF(F632="sphere",Scoring!$B$4,IF(F632="lead",Scoring!$B$5,0)))+MAX(1,MIN(3,N(G632)))*Scoring!$B$6+IF(H632="",Scoring!$B$10,IF(R632&lt;24,Scoring!$B$7,IF(R632&lt;60,Scoring!$B$8,Scoring!$B$9)))+IF(M632="Y",Scoring!$B$11,0)+IF(N(N632)&gt;=7,Scoring!$B$12,IF(N(N632)&gt;=4,Scoring!$B$13,0))))</f>
        <v/>
      </c>
      <c r="V632" s="9">
        <f>IF(A632="","",IF(OR(T632="Suppressed",T632="Recently active"),"-",IF(U632&gt;=Scoring!$B$14,"A",IF(U632&gt;=Scoring!$B$15,"B","C"))))</f>
        <v/>
      </c>
      <c r="W632" s="9">
        <f>IF(OR(A632="",V632="-"),"",COUNTIFS($V$2:$V$1001,"&lt;&gt;-",$U$2:$U$1001,"&gt;"&amp;U632)+1)</f>
        <v/>
      </c>
    </row>
    <row r="633">
      <c r="H633" s="8" t="n"/>
      <c r="R633" s="9">
        <f>IF(A633="","",IF(H633="","never",DATEDIF(H633,Scoring!$B$2,"m")))</f>
        <v/>
      </c>
      <c r="S633" s="9">
        <f>IF(A633="","",IF(L633="Y","None",IF(AND(E633&lt;&gt;"",J633="Y"),"Text",IF(AND(D633&lt;&gt;"",I633&lt;&gt;"Y"),"Email",IF(AND(E633&lt;&gt;"",K633="N"),"Call","None")))))</f>
        <v/>
      </c>
      <c r="T633" s="9">
        <f>IF(A633="","",IF(S633="None","Suppressed",IF(AND(H633&lt;&gt;"",R633&lt;Scoring!$B$16),"Recently active",IF(F633="past-client","Past client",IF(F633="sphere","Sphere",IF(F633="lead","Dormant lead","Needs review"))))))</f>
        <v/>
      </c>
      <c r="U633" s="9">
        <f>IF(A633="","",IF(OR(T633="Suppressed",T633="Recently active"),0,IF(F633="past-client",Scoring!$B$3,IF(F633="sphere",Scoring!$B$4,IF(F633="lead",Scoring!$B$5,0)))+MAX(1,MIN(3,N(G633)))*Scoring!$B$6+IF(H633="",Scoring!$B$10,IF(R633&lt;24,Scoring!$B$7,IF(R633&lt;60,Scoring!$B$8,Scoring!$B$9)))+IF(M633="Y",Scoring!$B$11,0)+IF(N(N633)&gt;=7,Scoring!$B$12,IF(N(N633)&gt;=4,Scoring!$B$13,0))))</f>
        <v/>
      </c>
      <c r="V633" s="9">
        <f>IF(A633="","",IF(OR(T633="Suppressed",T633="Recently active"),"-",IF(U633&gt;=Scoring!$B$14,"A",IF(U633&gt;=Scoring!$B$15,"B","C"))))</f>
        <v/>
      </c>
      <c r="W633" s="9">
        <f>IF(OR(A633="",V633="-"),"",COUNTIFS($V$2:$V$1001,"&lt;&gt;-",$U$2:$U$1001,"&gt;"&amp;U633)+1)</f>
        <v/>
      </c>
    </row>
    <row r="634">
      <c r="H634" s="8" t="n"/>
      <c r="R634" s="9">
        <f>IF(A634="","",IF(H634="","never",DATEDIF(H634,Scoring!$B$2,"m")))</f>
        <v/>
      </c>
      <c r="S634" s="9">
        <f>IF(A634="","",IF(L634="Y","None",IF(AND(E634&lt;&gt;"",J634="Y"),"Text",IF(AND(D634&lt;&gt;"",I634&lt;&gt;"Y"),"Email",IF(AND(E634&lt;&gt;"",K634="N"),"Call","None")))))</f>
        <v/>
      </c>
      <c r="T634" s="9">
        <f>IF(A634="","",IF(S634="None","Suppressed",IF(AND(H634&lt;&gt;"",R634&lt;Scoring!$B$16),"Recently active",IF(F634="past-client","Past client",IF(F634="sphere","Sphere",IF(F634="lead","Dormant lead","Needs review"))))))</f>
        <v/>
      </c>
      <c r="U634" s="9">
        <f>IF(A634="","",IF(OR(T634="Suppressed",T634="Recently active"),0,IF(F634="past-client",Scoring!$B$3,IF(F634="sphere",Scoring!$B$4,IF(F634="lead",Scoring!$B$5,0)))+MAX(1,MIN(3,N(G634)))*Scoring!$B$6+IF(H634="",Scoring!$B$10,IF(R634&lt;24,Scoring!$B$7,IF(R634&lt;60,Scoring!$B$8,Scoring!$B$9)))+IF(M634="Y",Scoring!$B$11,0)+IF(N(N634)&gt;=7,Scoring!$B$12,IF(N(N634)&gt;=4,Scoring!$B$13,0))))</f>
        <v/>
      </c>
      <c r="V634" s="9">
        <f>IF(A634="","",IF(OR(T634="Suppressed",T634="Recently active"),"-",IF(U634&gt;=Scoring!$B$14,"A",IF(U634&gt;=Scoring!$B$15,"B","C"))))</f>
        <v/>
      </c>
      <c r="W634" s="9">
        <f>IF(OR(A634="",V634="-"),"",COUNTIFS($V$2:$V$1001,"&lt;&gt;-",$U$2:$U$1001,"&gt;"&amp;U634)+1)</f>
        <v/>
      </c>
    </row>
    <row r="635">
      <c r="H635" s="8" t="n"/>
      <c r="R635" s="9">
        <f>IF(A635="","",IF(H635="","never",DATEDIF(H635,Scoring!$B$2,"m")))</f>
        <v/>
      </c>
      <c r="S635" s="9">
        <f>IF(A635="","",IF(L635="Y","None",IF(AND(E635&lt;&gt;"",J635="Y"),"Text",IF(AND(D635&lt;&gt;"",I635&lt;&gt;"Y"),"Email",IF(AND(E635&lt;&gt;"",K635="N"),"Call","None")))))</f>
        <v/>
      </c>
      <c r="T635" s="9">
        <f>IF(A635="","",IF(S635="None","Suppressed",IF(AND(H635&lt;&gt;"",R635&lt;Scoring!$B$16),"Recently active",IF(F635="past-client","Past client",IF(F635="sphere","Sphere",IF(F635="lead","Dormant lead","Needs review"))))))</f>
        <v/>
      </c>
      <c r="U635" s="9">
        <f>IF(A635="","",IF(OR(T635="Suppressed",T635="Recently active"),0,IF(F635="past-client",Scoring!$B$3,IF(F635="sphere",Scoring!$B$4,IF(F635="lead",Scoring!$B$5,0)))+MAX(1,MIN(3,N(G635)))*Scoring!$B$6+IF(H635="",Scoring!$B$10,IF(R635&lt;24,Scoring!$B$7,IF(R635&lt;60,Scoring!$B$8,Scoring!$B$9)))+IF(M635="Y",Scoring!$B$11,0)+IF(N(N635)&gt;=7,Scoring!$B$12,IF(N(N635)&gt;=4,Scoring!$B$13,0))))</f>
        <v/>
      </c>
      <c r="V635" s="9">
        <f>IF(A635="","",IF(OR(T635="Suppressed",T635="Recently active"),"-",IF(U635&gt;=Scoring!$B$14,"A",IF(U635&gt;=Scoring!$B$15,"B","C"))))</f>
        <v/>
      </c>
      <c r="W635" s="9">
        <f>IF(OR(A635="",V635="-"),"",COUNTIFS($V$2:$V$1001,"&lt;&gt;-",$U$2:$U$1001,"&gt;"&amp;U635)+1)</f>
        <v/>
      </c>
    </row>
    <row r="636">
      <c r="H636" s="8" t="n"/>
      <c r="R636" s="9">
        <f>IF(A636="","",IF(H636="","never",DATEDIF(H636,Scoring!$B$2,"m")))</f>
        <v/>
      </c>
      <c r="S636" s="9">
        <f>IF(A636="","",IF(L636="Y","None",IF(AND(E636&lt;&gt;"",J636="Y"),"Text",IF(AND(D636&lt;&gt;"",I636&lt;&gt;"Y"),"Email",IF(AND(E636&lt;&gt;"",K636="N"),"Call","None")))))</f>
        <v/>
      </c>
      <c r="T636" s="9">
        <f>IF(A636="","",IF(S636="None","Suppressed",IF(AND(H636&lt;&gt;"",R636&lt;Scoring!$B$16),"Recently active",IF(F636="past-client","Past client",IF(F636="sphere","Sphere",IF(F636="lead","Dormant lead","Needs review"))))))</f>
        <v/>
      </c>
      <c r="U636" s="9">
        <f>IF(A636="","",IF(OR(T636="Suppressed",T636="Recently active"),0,IF(F636="past-client",Scoring!$B$3,IF(F636="sphere",Scoring!$B$4,IF(F636="lead",Scoring!$B$5,0)))+MAX(1,MIN(3,N(G636)))*Scoring!$B$6+IF(H636="",Scoring!$B$10,IF(R636&lt;24,Scoring!$B$7,IF(R636&lt;60,Scoring!$B$8,Scoring!$B$9)))+IF(M636="Y",Scoring!$B$11,0)+IF(N(N636)&gt;=7,Scoring!$B$12,IF(N(N636)&gt;=4,Scoring!$B$13,0))))</f>
        <v/>
      </c>
      <c r="V636" s="9">
        <f>IF(A636="","",IF(OR(T636="Suppressed",T636="Recently active"),"-",IF(U636&gt;=Scoring!$B$14,"A",IF(U636&gt;=Scoring!$B$15,"B","C"))))</f>
        <v/>
      </c>
      <c r="W636" s="9">
        <f>IF(OR(A636="",V636="-"),"",COUNTIFS($V$2:$V$1001,"&lt;&gt;-",$U$2:$U$1001,"&gt;"&amp;U636)+1)</f>
        <v/>
      </c>
    </row>
    <row r="637">
      <c r="H637" s="8" t="n"/>
      <c r="R637" s="9">
        <f>IF(A637="","",IF(H637="","never",DATEDIF(H637,Scoring!$B$2,"m")))</f>
        <v/>
      </c>
      <c r="S637" s="9">
        <f>IF(A637="","",IF(L637="Y","None",IF(AND(E637&lt;&gt;"",J637="Y"),"Text",IF(AND(D637&lt;&gt;"",I637&lt;&gt;"Y"),"Email",IF(AND(E637&lt;&gt;"",K637="N"),"Call","None")))))</f>
        <v/>
      </c>
      <c r="T637" s="9">
        <f>IF(A637="","",IF(S637="None","Suppressed",IF(AND(H637&lt;&gt;"",R637&lt;Scoring!$B$16),"Recently active",IF(F637="past-client","Past client",IF(F637="sphere","Sphere",IF(F637="lead","Dormant lead","Needs review"))))))</f>
        <v/>
      </c>
      <c r="U637" s="9">
        <f>IF(A637="","",IF(OR(T637="Suppressed",T637="Recently active"),0,IF(F637="past-client",Scoring!$B$3,IF(F637="sphere",Scoring!$B$4,IF(F637="lead",Scoring!$B$5,0)))+MAX(1,MIN(3,N(G637)))*Scoring!$B$6+IF(H637="",Scoring!$B$10,IF(R637&lt;24,Scoring!$B$7,IF(R637&lt;60,Scoring!$B$8,Scoring!$B$9)))+IF(M637="Y",Scoring!$B$11,0)+IF(N(N637)&gt;=7,Scoring!$B$12,IF(N(N637)&gt;=4,Scoring!$B$13,0))))</f>
        <v/>
      </c>
      <c r="V637" s="9">
        <f>IF(A637="","",IF(OR(T637="Suppressed",T637="Recently active"),"-",IF(U637&gt;=Scoring!$B$14,"A",IF(U637&gt;=Scoring!$B$15,"B","C"))))</f>
        <v/>
      </c>
      <c r="W637" s="9">
        <f>IF(OR(A637="",V637="-"),"",COUNTIFS($V$2:$V$1001,"&lt;&gt;-",$U$2:$U$1001,"&gt;"&amp;U637)+1)</f>
        <v/>
      </c>
    </row>
    <row r="638">
      <c r="H638" s="8" t="n"/>
      <c r="R638" s="9">
        <f>IF(A638="","",IF(H638="","never",DATEDIF(H638,Scoring!$B$2,"m")))</f>
        <v/>
      </c>
      <c r="S638" s="9">
        <f>IF(A638="","",IF(L638="Y","None",IF(AND(E638&lt;&gt;"",J638="Y"),"Text",IF(AND(D638&lt;&gt;"",I638&lt;&gt;"Y"),"Email",IF(AND(E638&lt;&gt;"",K638="N"),"Call","None")))))</f>
        <v/>
      </c>
      <c r="T638" s="9">
        <f>IF(A638="","",IF(S638="None","Suppressed",IF(AND(H638&lt;&gt;"",R638&lt;Scoring!$B$16),"Recently active",IF(F638="past-client","Past client",IF(F638="sphere","Sphere",IF(F638="lead","Dormant lead","Needs review"))))))</f>
        <v/>
      </c>
      <c r="U638" s="9">
        <f>IF(A638="","",IF(OR(T638="Suppressed",T638="Recently active"),0,IF(F638="past-client",Scoring!$B$3,IF(F638="sphere",Scoring!$B$4,IF(F638="lead",Scoring!$B$5,0)))+MAX(1,MIN(3,N(G638)))*Scoring!$B$6+IF(H638="",Scoring!$B$10,IF(R638&lt;24,Scoring!$B$7,IF(R638&lt;60,Scoring!$B$8,Scoring!$B$9)))+IF(M638="Y",Scoring!$B$11,0)+IF(N(N638)&gt;=7,Scoring!$B$12,IF(N(N638)&gt;=4,Scoring!$B$13,0))))</f>
        <v/>
      </c>
      <c r="V638" s="9">
        <f>IF(A638="","",IF(OR(T638="Suppressed",T638="Recently active"),"-",IF(U638&gt;=Scoring!$B$14,"A",IF(U638&gt;=Scoring!$B$15,"B","C"))))</f>
        <v/>
      </c>
      <c r="W638" s="9">
        <f>IF(OR(A638="",V638="-"),"",COUNTIFS($V$2:$V$1001,"&lt;&gt;-",$U$2:$U$1001,"&gt;"&amp;U638)+1)</f>
        <v/>
      </c>
    </row>
    <row r="639">
      <c r="H639" s="8" t="n"/>
      <c r="R639" s="9">
        <f>IF(A639="","",IF(H639="","never",DATEDIF(H639,Scoring!$B$2,"m")))</f>
        <v/>
      </c>
      <c r="S639" s="9">
        <f>IF(A639="","",IF(L639="Y","None",IF(AND(E639&lt;&gt;"",J639="Y"),"Text",IF(AND(D639&lt;&gt;"",I639&lt;&gt;"Y"),"Email",IF(AND(E639&lt;&gt;"",K639="N"),"Call","None")))))</f>
        <v/>
      </c>
      <c r="T639" s="9">
        <f>IF(A639="","",IF(S639="None","Suppressed",IF(AND(H639&lt;&gt;"",R639&lt;Scoring!$B$16),"Recently active",IF(F639="past-client","Past client",IF(F639="sphere","Sphere",IF(F639="lead","Dormant lead","Needs review"))))))</f>
        <v/>
      </c>
      <c r="U639" s="9">
        <f>IF(A639="","",IF(OR(T639="Suppressed",T639="Recently active"),0,IF(F639="past-client",Scoring!$B$3,IF(F639="sphere",Scoring!$B$4,IF(F639="lead",Scoring!$B$5,0)))+MAX(1,MIN(3,N(G639)))*Scoring!$B$6+IF(H639="",Scoring!$B$10,IF(R639&lt;24,Scoring!$B$7,IF(R639&lt;60,Scoring!$B$8,Scoring!$B$9)))+IF(M639="Y",Scoring!$B$11,0)+IF(N(N639)&gt;=7,Scoring!$B$12,IF(N(N639)&gt;=4,Scoring!$B$13,0))))</f>
        <v/>
      </c>
      <c r="V639" s="9">
        <f>IF(A639="","",IF(OR(T639="Suppressed",T639="Recently active"),"-",IF(U639&gt;=Scoring!$B$14,"A",IF(U639&gt;=Scoring!$B$15,"B","C"))))</f>
        <v/>
      </c>
      <c r="W639" s="9">
        <f>IF(OR(A639="",V639="-"),"",COUNTIFS($V$2:$V$1001,"&lt;&gt;-",$U$2:$U$1001,"&gt;"&amp;U639)+1)</f>
        <v/>
      </c>
    </row>
    <row r="640">
      <c r="H640" s="8" t="n"/>
      <c r="R640" s="9">
        <f>IF(A640="","",IF(H640="","never",DATEDIF(H640,Scoring!$B$2,"m")))</f>
        <v/>
      </c>
      <c r="S640" s="9">
        <f>IF(A640="","",IF(L640="Y","None",IF(AND(E640&lt;&gt;"",J640="Y"),"Text",IF(AND(D640&lt;&gt;"",I640&lt;&gt;"Y"),"Email",IF(AND(E640&lt;&gt;"",K640="N"),"Call","None")))))</f>
        <v/>
      </c>
      <c r="T640" s="9">
        <f>IF(A640="","",IF(S640="None","Suppressed",IF(AND(H640&lt;&gt;"",R640&lt;Scoring!$B$16),"Recently active",IF(F640="past-client","Past client",IF(F640="sphere","Sphere",IF(F640="lead","Dormant lead","Needs review"))))))</f>
        <v/>
      </c>
      <c r="U640" s="9">
        <f>IF(A640="","",IF(OR(T640="Suppressed",T640="Recently active"),0,IF(F640="past-client",Scoring!$B$3,IF(F640="sphere",Scoring!$B$4,IF(F640="lead",Scoring!$B$5,0)))+MAX(1,MIN(3,N(G640)))*Scoring!$B$6+IF(H640="",Scoring!$B$10,IF(R640&lt;24,Scoring!$B$7,IF(R640&lt;60,Scoring!$B$8,Scoring!$B$9)))+IF(M640="Y",Scoring!$B$11,0)+IF(N(N640)&gt;=7,Scoring!$B$12,IF(N(N640)&gt;=4,Scoring!$B$13,0))))</f>
        <v/>
      </c>
      <c r="V640" s="9">
        <f>IF(A640="","",IF(OR(T640="Suppressed",T640="Recently active"),"-",IF(U640&gt;=Scoring!$B$14,"A",IF(U640&gt;=Scoring!$B$15,"B","C"))))</f>
        <v/>
      </c>
      <c r="W640" s="9">
        <f>IF(OR(A640="",V640="-"),"",COUNTIFS($V$2:$V$1001,"&lt;&gt;-",$U$2:$U$1001,"&gt;"&amp;U640)+1)</f>
        <v/>
      </c>
    </row>
    <row r="641">
      <c r="H641" s="8" t="n"/>
      <c r="R641" s="9">
        <f>IF(A641="","",IF(H641="","never",DATEDIF(H641,Scoring!$B$2,"m")))</f>
        <v/>
      </c>
      <c r="S641" s="9">
        <f>IF(A641="","",IF(L641="Y","None",IF(AND(E641&lt;&gt;"",J641="Y"),"Text",IF(AND(D641&lt;&gt;"",I641&lt;&gt;"Y"),"Email",IF(AND(E641&lt;&gt;"",K641="N"),"Call","None")))))</f>
        <v/>
      </c>
      <c r="T641" s="9">
        <f>IF(A641="","",IF(S641="None","Suppressed",IF(AND(H641&lt;&gt;"",R641&lt;Scoring!$B$16),"Recently active",IF(F641="past-client","Past client",IF(F641="sphere","Sphere",IF(F641="lead","Dormant lead","Needs review"))))))</f>
        <v/>
      </c>
      <c r="U641" s="9">
        <f>IF(A641="","",IF(OR(T641="Suppressed",T641="Recently active"),0,IF(F641="past-client",Scoring!$B$3,IF(F641="sphere",Scoring!$B$4,IF(F641="lead",Scoring!$B$5,0)))+MAX(1,MIN(3,N(G641)))*Scoring!$B$6+IF(H641="",Scoring!$B$10,IF(R641&lt;24,Scoring!$B$7,IF(R641&lt;60,Scoring!$B$8,Scoring!$B$9)))+IF(M641="Y",Scoring!$B$11,0)+IF(N(N641)&gt;=7,Scoring!$B$12,IF(N(N641)&gt;=4,Scoring!$B$13,0))))</f>
        <v/>
      </c>
      <c r="V641" s="9">
        <f>IF(A641="","",IF(OR(T641="Suppressed",T641="Recently active"),"-",IF(U641&gt;=Scoring!$B$14,"A",IF(U641&gt;=Scoring!$B$15,"B","C"))))</f>
        <v/>
      </c>
      <c r="W641" s="9">
        <f>IF(OR(A641="",V641="-"),"",COUNTIFS($V$2:$V$1001,"&lt;&gt;-",$U$2:$U$1001,"&gt;"&amp;U641)+1)</f>
        <v/>
      </c>
    </row>
    <row r="642">
      <c r="H642" s="8" t="n"/>
      <c r="R642" s="9">
        <f>IF(A642="","",IF(H642="","never",DATEDIF(H642,Scoring!$B$2,"m")))</f>
        <v/>
      </c>
      <c r="S642" s="9">
        <f>IF(A642="","",IF(L642="Y","None",IF(AND(E642&lt;&gt;"",J642="Y"),"Text",IF(AND(D642&lt;&gt;"",I642&lt;&gt;"Y"),"Email",IF(AND(E642&lt;&gt;"",K642="N"),"Call","None")))))</f>
        <v/>
      </c>
      <c r="T642" s="9">
        <f>IF(A642="","",IF(S642="None","Suppressed",IF(AND(H642&lt;&gt;"",R642&lt;Scoring!$B$16),"Recently active",IF(F642="past-client","Past client",IF(F642="sphere","Sphere",IF(F642="lead","Dormant lead","Needs review"))))))</f>
        <v/>
      </c>
      <c r="U642" s="9">
        <f>IF(A642="","",IF(OR(T642="Suppressed",T642="Recently active"),0,IF(F642="past-client",Scoring!$B$3,IF(F642="sphere",Scoring!$B$4,IF(F642="lead",Scoring!$B$5,0)))+MAX(1,MIN(3,N(G642)))*Scoring!$B$6+IF(H642="",Scoring!$B$10,IF(R642&lt;24,Scoring!$B$7,IF(R642&lt;60,Scoring!$B$8,Scoring!$B$9)))+IF(M642="Y",Scoring!$B$11,0)+IF(N(N642)&gt;=7,Scoring!$B$12,IF(N(N642)&gt;=4,Scoring!$B$13,0))))</f>
        <v/>
      </c>
      <c r="V642" s="9">
        <f>IF(A642="","",IF(OR(T642="Suppressed",T642="Recently active"),"-",IF(U642&gt;=Scoring!$B$14,"A",IF(U642&gt;=Scoring!$B$15,"B","C"))))</f>
        <v/>
      </c>
      <c r="W642" s="9">
        <f>IF(OR(A642="",V642="-"),"",COUNTIFS($V$2:$V$1001,"&lt;&gt;-",$U$2:$U$1001,"&gt;"&amp;U642)+1)</f>
        <v/>
      </c>
    </row>
    <row r="643">
      <c r="H643" s="8" t="n"/>
      <c r="R643" s="9">
        <f>IF(A643="","",IF(H643="","never",DATEDIF(H643,Scoring!$B$2,"m")))</f>
        <v/>
      </c>
      <c r="S643" s="9">
        <f>IF(A643="","",IF(L643="Y","None",IF(AND(E643&lt;&gt;"",J643="Y"),"Text",IF(AND(D643&lt;&gt;"",I643&lt;&gt;"Y"),"Email",IF(AND(E643&lt;&gt;"",K643="N"),"Call","None")))))</f>
        <v/>
      </c>
      <c r="T643" s="9">
        <f>IF(A643="","",IF(S643="None","Suppressed",IF(AND(H643&lt;&gt;"",R643&lt;Scoring!$B$16),"Recently active",IF(F643="past-client","Past client",IF(F643="sphere","Sphere",IF(F643="lead","Dormant lead","Needs review"))))))</f>
        <v/>
      </c>
      <c r="U643" s="9">
        <f>IF(A643="","",IF(OR(T643="Suppressed",T643="Recently active"),0,IF(F643="past-client",Scoring!$B$3,IF(F643="sphere",Scoring!$B$4,IF(F643="lead",Scoring!$B$5,0)))+MAX(1,MIN(3,N(G643)))*Scoring!$B$6+IF(H643="",Scoring!$B$10,IF(R643&lt;24,Scoring!$B$7,IF(R643&lt;60,Scoring!$B$8,Scoring!$B$9)))+IF(M643="Y",Scoring!$B$11,0)+IF(N(N643)&gt;=7,Scoring!$B$12,IF(N(N643)&gt;=4,Scoring!$B$13,0))))</f>
        <v/>
      </c>
      <c r="V643" s="9">
        <f>IF(A643="","",IF(OR(T643="Suppressed",T643="Recently active"),"-",IF(U643&gt;=Scoring!$B$14,"A",IF(U643&gt;=Scoring!$B$15,"B","C"))))</f>
        <v/>
      </c>
      <c r="W643" s="9">
        <f>IF(OR(A643="",V643="-"),"",COUNTIFS($V$2:$V$1001,"&lt;&gt;-",$U$2:$U$1001,"&gt;"&amp;U643)+1)</f>
        <v/>
      </c>
    </row>
    <row r="644">
      <c r="H644" s="8" t="n"/>
      <c r="R644" s="9">
        <f>IF(A644="","",IF(H644="","never",DATEDIF(H644,Scoring!$B$2,"m")))</f>
        <v/>
      </c>
      <c r="S644" s="9">
        <f>IF(A644="","",IF(L644="Y","None",IF(AND(E644&lt;&gt;"",J644="Y"),"Text",IF(AND(D644&lt;&gt;"",I644&lt;&gt;"Y"),"Email",IF(AND(E644&lt;&gt;"",K644="N"),"Call","None")))))</f>
        <v/>
      </c>
      <c r="T644" s="9">
        <f>IF(A644="","",IF(S644="None","Suppressed",IF(AND(H644&lt;&gt;"",R644&lt;Scoring!$B$16),"Recently active",IF(F644="past-client","Past client",IF(F644="sphere","Sphere",IF(F644="lead","Dormant lead","Needs review"))))))</f>
        <v/>
      </c>
      <c r="U644" s="9">
        <f>IF(A644="","",IF(OR(T644="Suppressed",T644="Recently active"),0,IF(F644="past-client",Scoring!$B$3,IF(F644="sphere",Scoring!$B$4,IF(F644="lead",Scoring!$B$5,0)))+MAX(1,MIN(3,N(G644)))*Scoring!$B$6+IF(H644="",Scoring!$B$10,IF(R644&lt;24,Scoring!$B$7,IF(R644&lt;60,Scoring!$B$8,Scoring!$B$9)))+IF(M644="Y",Scoring!$B$11,0)+IF(N(N644)&gt;=7,Scoring!$B$12,IF(N(N644)&gt;=4,Scoring!$B$13,0))))</f>
        <v/>
      </c>
      <c r="V644" s="9">
        <f>IF(A644="","",IF(OR(T644="Suppressed",T644="Recently active"),"-",IF(U644&gt;=Scoring!$B$14,"A",IF(U644&gt;=Scoring!$B$15,"B","C"))))</f>
        <v/>
      </c>
      <c r="W644" s="9">
        <f>IF(OR(A644="",V644="-"),"",COUNTIFS($V$2:$V$1001,"&lt;&gt;-",$U$2:$U$1001,"&gt;"&amp;U644)+1)</f>
        <v/>
      </c>
    </row>
    <row r="645">
      <c r="H645" s="8" t="n"/>
      <c r="R645" s="9">
        <f>IF(A645="","",IF(H645="","never",DATEDIF(H645,Scoring!$B$2,"m")))</f>
        <v/>
      </c>
      <c r="S645" s="9">
        <f>IF(A645="","",IF(L645="Y","None",IF(AND(E645&lt;&gt;"",J645="Y"),"Text",IF(AND(D645&lt;&gt;"",I645&lt;&gt;"Y"),"Email",IF(AND(E645&lt;&gt;"",K645="N"),"Call","None")))))</f>
        <v/>
      </c>
      <c r="T645" s="9">
        <f>IF(A645="","",IF(S645="None","Suppressed",IF(AND(H645&lt;&gt;"",R645&lt;Scoring!$B$16),"Recently active",IF(F645="past-client","Past client",IF(F645="sphere","Sphere",IF(F645="lead","Dormant lead","Needs review"))))))</f>
        <v/>
      </c>
      <c r="U645" s="9">
        <f>IF(A645="","",IF(OR(T645="Suppressed",T645="Recently active"),0,IF(F645="past-client",Scoring!$B$3,IF(F645="sphere",Scoring!$B$4,IF(F645="lead",Scoring!$B$5,0)))+MAX(1,MIN(3,N(G645)))*Scoring!$B$6+IF(H645="",Scoring!$B$10,IF(R645&lt;24,Scoring!$B$7,IF(R645&lt;60,Scoring!$B$8,Scoring!$B$9)))+IF(M645="Y",Scoring!$B$11,0)+IF(N(N645)&gt;=7,Scoring!$B$12,IF(N(N645)&gt;=4,Scoring!$B$13,0))))</f>
        <v/>
      </c>
      <c r="V645" s="9">
        <f>IF(A645="","",IF(OR(T645="Suppressed",T645="Recently active"),"-",IF(U645&gt;=Scoring!$B$14,"A",IF(U645&gt;=Scoring!$B$15,"B","C"))))</f>
        <v/>
      </c>
      <c r="W645" s="9">
        <f>IF(OR(A645="",V645="-"),"",COUNTIFS($V$2:$V$1001,"&lt;&gt;-",$U$2:$U$1001,"&gt;"&amp;U645)+1)</f>
        <v/>
      </c>
    </row>
    <row r="646">
      <c r="H646" s="8" t="n"/>
      <c r="R646" s="9">
        <f>IF(A646="","",IF(H646="","never",DATEDIF(H646,Scoring!$B$2,"m")))</f>
        <v/>
      </c>
      <c r="S646" s="9">
        <f>IF(A646="","",IF(L646="Y","None",IF(AND(E646&lt;&gt;"",J646="Y"),"Text",IF(AND(D646&lt;&gt;"",I646&lt;&gt;"Y"),"Email",IF(AND(E646&lt;&gt;"",K646="N"),"Call","None")))))</f>
        <v/>
      </c>
      <c r="T646" s="9">
        <f>IF(A646="","",IF(S646="None","Suppressed",IF(AND(H646&lt;&gt;"",R646&lt;Scoring!$B$16),"Recently active",IF(F646="past-client","Past client",IF(F646="sphere","Sphere",IF(F646="lead","Dormant lead","Needs review"))))))</f>
        <v/>
      </c>
      <c r="U646" s="9">
        <f>IF(A646="","",IF(OR(T646="Suppressed",T646="Recently active"),0,IF(F646="past-client",Scoring!$B$3,IF(F646="sphere",Scoring!$B$4,IF(F646="lead",Scoring!$B$5,0)))+MAX(1,MIN(3,N(G646)))*Scoring!$B$6+IF(H646="",Scoring!$B$10,IF(R646&lt;24,Scoring!$B$7,IF(R646&lt;60,Scoring!$B$8,Scoring!$B$9)))+IF(M646="Y",Scoring!$B$11,0)+IF(N(N646)&gt;=7,Scoring!$B$12,IF(N(N646)&gt;=4,Scoring!$B$13,0))))</f>
        <v/>
      </c>
      <c r="V646" s="9">
        <f>IF(A646="","",IF(OR(T646="Suppressed",T646="Recently active"),"-",IF(U646&gt;=Scoring!$B$14,"A",IF(U646&gt;=Scoring!$B$15,"B","C"))))</f>
        <v/>
      </c>
      <c r="W646" s="9">
        <f>IF(OR(A646="",V646="-"),"",COUNTIFS($V$2:$V$1001,"&lt;&gt;-",$U$2:$U$1001,"&gt;"&amp;U646)+1)</f>
        <v/>
      </c>
    </row>
    <row r="647">
      <c r="H647" s="8" t="n"/>
      <c r="R647" s="9">
        <f>IF(A647="","",IF(H647="","never",DATEDIF(H647,Scoring!$B$2,"m")))</f>
        <v/>
      </c>
      <c r="S647" s="9">
        <f>IF(A647="","",IF(L647="Y","None",IF(AND(E647&lt;&gt;"",J647="Y"),"Text",IF(AND(D647&lt;&gt;"",I647&lt;&gt;"Y"),"Email",IF(AND(E647&lt;&gt;"",K647="N"),"Call","None")))))</f>
        <v/>
      </c>
      <c r="T647" s="9">
        <f>IF(A647="","",IF(S647="None","Suppressed",IF(AND(H647&lt;&gt;"",R647&lt;Scoring!$B$16),"Recently active",IF(F647="past-client","Past client",IF(F647="sphere","Sphere",IF(F647="lead","Dormant lead","Needs review"))))))</f>
        <v/>
      </c>
      <c r="U647" s="9">
        <f>IF(A647="","",IF(OR(T647="Suppressed",T647="Recently active"),0,IF(F647="past-client",Scoring!$B$3,IF(F647="sphere",Scoring!$B$4,IF(F647="lead",Scoring!$B$5,0)))+MAX(1,MIN(3,N(G647)))*Scoring!$B$6+IF(H647="",Scoring!$B$10,IF(R647&lt;24,Scoring!$B$7,IF(R647&lt;60,Scoring!$B$8,Scoring!$B$9)))+IF(M647="Y",Scoring!$B$11,0)+IF(N(N647)&gt;=7,Scoring!$B$12,IF(N(N647)&gt;=4,Scoring!$B$13,0))))</f>
        <v/>
      </c>
      <c r="V647" s="9">
        <f>IF(A647="","",IF(OR(T647="Suppressed",T647="Recently active"),"-",IF(U647&gt;=Scoring!$B$14,"A",IF(U647&gt;=Scoring!$B$15,"B","C"))))</f>
        <v/>
      </c>
      <c r="W647" s="9">
        <f>IF(OR(A647="",V647="-"),"",COUNTIFS($V$2:$V$1001,"&lt;&gt;-",$U$2:$U$1001,"&gt;"&amp;U647)+1)</f>
        <v/>
      </c>
    </row>
    <row r="648">
      <c r="H648" s="8" t="n"/>
      <c r="R648" s="9">
        <f>IF(A648="","",IF(H648="","never",DATEDIF(H648,Scoring!$B$2,"m")))</f>
        <v/>
      </c>
      <c r="S648" s="9">
        <f>IF(A648="","",IF(L648="Y","None",IF(AND(E648&lt;&gt;"",J648="Y"),"Text",IF(AND(D648&lt;&gt;"",I648&lt;&gt;"Y"),"Email",IF(AND(E648&lt;&gt;"",K648="N"),"Call","None")))))</f>
        <v/>
      </c>
      <c r="T648" s="9">
        <f>IF(A648="","",IF(S648="None","Suppressed",IF(AND(H648&lt;&gt;"",R648&lt;Scoring!$B$16),"Recently active",IF(F648="past-client","Past client",IF(F648="sphere","Sphere",IF(F648="lead","Dormant lead","Needs review"))))))</f>
        <v/>
      </c>
      <c r="U648" s="9">
        <f>IF(A648="","",IF(OR(T648="Suppressed",T648="Recently active"),0,IF(F648="past-client",Scoring!$B$3,IF(F648="sphere",Scoring!$B$4,IF(F648="lead",Scoring!$B$5,0)))+MAX(1,MIN(3,N(G648)))*Scoring!$B$6+IF(H648="",Scoring!$B$10,IF(R648&lt;24,Scoring!$B$7,IF(R648&lt;60,Scoring!$B$8,Scoring!$B$9)))+IF(M648="Y",Scoring!$B$11,0)+IF(N(N648)&gt;=7,Scoring!$B$12,IF(N(N648)&gt;=4,Scoring!$B$13,0))))</f>
        <v/>
      </c>
      <c r="V648" s="9">
        <f>IF(A648="","",IF(OR(T648="Suppressed",T648="Recently active"),"-",IF(U648&gt;=Scoring!$B$14,"A",IF(U648&gt;=Scoring!$B$15,"B","C"))))</f>
        <v/>
      </c>
      <c r="W648" s="9">
        <f>IF(OR(A648="",V648="-"),"",COUNTIFS($V$2:$V$1001,"&lt;&gt;-",$U$2:$U$1001,"&gt;"&amp;U648)+1)</f>
        <v/>
      </c>
    </row>
    <row r="649">
      <c r="H649" s="8" t="n"/>
      <c r="R649" s="9">
        <f>IF(A649="","",IF(H649="","never",DATEDIF(H649,Scoring!$B$2,"m")))</f>
        <v/>
      </c>
      <c r="S649" s="9">
        <f>IF(A649="","",IF(L649="Y","None",IF(AND(E649&lt;&gt;"",J649="Y"),"Text",IF(AND(D649&lt;&gt;"",I649&lt;&gt;"Y"),"Email",IF(AND(E649&lt;&gt;"",K649="N"),"Call","None")))))</f>
        <v/>
      </c>
      <c r="T649" s="9">
        <f>IF(A649="","",IF(S649="None","Suppressed",IF(AND(H649&lt;&gt;"",R649&lt;Scoring!$B$16),"Recently active",IF(F649="past-client","Past client",IF(F649="sphere","Sphere",IF(F649="lead","Dormant lead","Needs review"))))))</f>
        <v/>
      </c>
      <c r="U649" s="9">
        <f>IF(A649="","",IF(OR(T649="Suppressed",T649="Recently active"),0,IF(F649="past-client",Scoring!$B$3,IF(F649="sphere",Scoring!$B$4,IF(F649="lead",Scoring!$B$5,0)))+MAX(1,MIN(3,N(G649)))*Scoring!$B$6+IF(H649="",Scoring!$B$10,IF(R649&lt;24,Scoring!$B$7,IF(R649&lt;60,Scoring!$B$8,Scoring!$B$9)))+IF(M649="Y",Scoring!$B$11,0)+IF(N(N649)&gt;=7,Scoring!$B$12,IF(N(N649)&gt;=4,Scoring!$B$13,0))))</f>
        <v/>
      </c>
      <c r="V649" s="9">
        <f>IF(A649="","",IF(OR(T649="Suppressed",T649="Recently active"),"-",IF(U649&gt;=Scoring!$B$14,"A",IF(U649&gt;=Scoring!$B$15,"B","C"))))</f>
        <v/>
      </c>
      <c r="W649" s="9">
        <f>IF(OR(A649="",V649="-"),"",COUNTIFS($V$2:$V$1001,"&lt;&gt;-",$U$2:$U$1001,"&gt;"&amp;U649)+1)</f>
        <v/>
      </c>
    </row>
    <row r="650">
      <c r="H650" s="8" t="n"/>
      <c r="R650" s="9">
        <f>IF(A650="","",IF(H650="","never",DATEDIF(H650,Scoring!$B$2,"m")))</f>
        <v/>
      </c>
      <c r="S650" s="9">
        <f>IF(A650="","",IF(L650="Y","None",IF(AND(E650&lt;&gt;"",J650="Y"),"Text",IF(AND(D650&lt;&gt;"",I650&lt;&gt;"Y"),"Email",IF(AND(E650&lt;&gt;"",K650="N"),"Call","None")))))</f>
        <v/>
      </c>
      <c r="T650" s="9">
        <f>IF(A650="","",IF(S650="None","Suppressed",IF(AND(H650&lt;&gt;"",R650&lt;Scoring!$B$16),"Recently active",IF(F650="past-client","Past client",IF(F650="sphere","Sphere",IF(F650="lead","Dormant lead","Needs review"))))))</f>
        <v/>
      </c>
      <c r="U650" s="9">
        <f>IF(A650="","",IF(OR(T650="Suppressed",T650="Recently active"),0,IF(F650="past-client",Scoring!$B$3,IF(F650="sphere",Scoring!$B$4,IF(F650="lead",Scoring!$B$5,0)))+MAX(1,MIN(3,N(G650)))*Scoring!$B$6+IF(H650="",Scoring!$B$10,IF(R650&lt;24,Scoring!$B$7,IF(R650&lt;60,Scoring!$B$8,Scoring!$B$9)))+IF(M650="Y",Scoring!$B$11,0)+IF(N(N650)&gt;=7,Scoring!$B$12,IF(N(N650)&gt;=4,Scoring!$B$13,0))))</f>
        <v/>
      </c>
      <c r="V650" s="9">
        <f>IF(A650="","",IF(OR(T650="Suppressed",T650="Recently active"),"-",IF(U650&gt;=Scoring!$B$14,"A",IF(U650&gt;=Scoring!$B$15,"B","C"))))</f>
        <v/>
      </c>
      <c r="W650" s="9">
        <f>IF(OR(A650="",V650="-"),"",COUNTIFS($V$2:$V$1001,"&lt;&gt;-",$U$2:$U$1001,"&gt;"&amp;U650)+1)</f>
        <v/>
      </c>
    </row>
    <row r="651">
      <c r="H651" s="8" t="n"/>
      <c r="R651" s="9">
        <f>IF(A651="","",IF(H651="","never",DATEDIF(H651,Scoring!$B$2,"m")))</f>
        <v/>
      </c>
      <c r="S651" s="9">
        <f>IF(A651="","",IF(L651="Y","None",IF(AND(E651&lt;&gt;"",J651="Y"),"Text",IF(AND(D651&lt;&gt;"",I651&lt;&gt;"Y"),"Email",IF(AND(E651&lt;&gt;"",K651="N"),"Call","None")))))</f>
        <v/>
      </c>
      <c r="T651" s="9">
        <f>IF(A651="","",IF(S651="None","Suppressed",IF(AND(H651&lt;&gt;"",R651&lt;Scoring!$B$16),"Recently active",IF(F651="past-client","Past client",IF(F651="sphere","Sphere",IF(F651="lead","Dormant lead","Needs review"))))))</f>
        <v/>
      </c>
      <c r="U651" s="9">
        <f>IF(A651="","",IF(OR(T651="Suppressed",T651="Recently active"),0,IF(F651="past-client",Scoring!$B$3,IF(F651="sphere",Scoring!$B$4,IF(F651="lead",Scoring!$B$5,0)))+MAX(1,MIN(3,N(G651)))*Scoring!$B$6+IF(H651="",Scoring!$B$10,IF(R651&lt;24,Scoring!$B$7,IF(R651&lt;60,Scoring!$B$8,Scoring!$B$9)))+IF(M651="Y",Scoring!$B$11,0)+IF(N(N651)&gt;=7,Scoring!$B$12,IF(N(N651)&gt;=4,Scoring!$B$13,0))))</f>
        <v/>
      </c>
      <c r="V651" s="9">
        <f>IF(A651="","",IF(OR(T651="Suppressed",T651="Recently active"),"-",IF(U651&gt;=Scoring!$B$14,"A",IF(U651&gt;=Scoring!$B$15,"B","C"))))</f>
        <v/>
      </c>
      <c r="W651" s="9">
        <f>IF(OR(A651="",V651="-"),"",COUNTIFS($V$2:$V$1001,"&lt;&gt;-",$U$2:$U$1001,"&gt;"&amp;U651)+1)</f>
        <v/>
      </c>
    </row>
    <row r="652">
      <c r="H652" s="8" t="n"/>
      <c r="R652" s="9">
        <f>IF(A652="","",IF(H652="","never",DATEDIF(H652,Scoring!$B$2,"m")))</f>
        <v/>
      </c>
      <c r="S652" s="9">
        <f>IF(A652="","",IF(L652="Y","None",IF(AND(E652&lt;&gt;"",J652="Y"),"Text",IF(AND(D652&lt;&gt;"",I652&lt;&gt;"Y"),"Email",IF(AND(E652&lt;&gt;"",K652="N"),"Call","None")))))</f>
        <v/>
      </c>
      <c r="T652" s="9">
        <f>IF(A652="","",IF(S652="None","Suppressed",IF(AND(H652&lt;&gt;"",R652&lt;Scoring!$B$16),"Recently active",IF(F652="past-client","Past client",IF(F652="sphere","Sphere",IF(F652="lead","Dormant lead","Needs review"))))))</f>
        <v/>
      </c>
      <c r="U652" s="9">
        <f>IF(A652="","",IF(OR(T652="Suppressed",T652="Recently active"),0,IF(F652="past-client",Scoring!$B$3,IF(F652="sphere",Scoring!$B$4,IF(F652="lead",Scoring!$B$5,0)))+MAX(1,MIN(3,N(G652)))*Scoring!$B$6+IF(H652="",Scoring!$B$10,IF(R652&lt;24,Scoring!$B$7,IF(R652&lt;60,Scoring!$B$8,Scoring!$B$9)))+IF(M652="Y",Scoring!$B$11,0)+IF(N(N652)&gt;=7,Scoring!$B$12,IF(N(N652)&gt;=4,Scoring!$B$13,0))))</f>
        <v/>
      </c>
      <c r="V652" s="9">
        <f>IF(A652="","",IF(OR(T652="Suppressed",T652="Recently active"),"-",IF(U652&gt;=Scoring!$B$14,"A",IF(U652&gt;=Scoring!$B$15,"B","C"))))</f>
        <v/>
      </c>
      <c r="W652" s="9">
        <f>IF(OR(A652="",V652="-"),"",COUNTIFS($V$2:$V$1001,"&lt;&gt;-",$U$2:$U$1001,"&gt;"&amp;U652)+1)</f>
        <v/>
      </c>
    </row>
    <row r="653">
      <c r="H653" s="8" t="n"/>
      <c r="R653" s="9">
        <f>IF(A653="","",IF(H653="","never",DATEDIF(H653,Scoring!$B$2,"m")))</f>
        <v/>
      </c>
      <c r="S653" s="9">
        <f>IF(A653="","",IF(L653="Y","None",IF(AND(E653&lt;&gt;"",J653="Y"),"Text",IF(AND(D653&lt;&gt;"",I653&lt;&gt;"Y"),"Email",IF(AND(E653&lt;&gt;"",K653="N"),"Call","None")))))</f>
        <v/>
      </c>
      <c r="T653" s="9">
        <f>IF(A653="","",IF(S653="None","Suppressed",IF(AND(H653&lt;&gt;"",R653&lt;Scoring!$B$16),"Recently active",IF(F653="past-client","Past client",IF(F653="sphere","Sphere",IF(F653="lead","Dormant lead","Needs review"))))))</f>
        <v/>
      </c>
      <c r="U653" s="9">
        <f>IF(A653="","",IF(OR(T653="Suppressed",T653="Recently active"),0,IF(F653="past-client",Scoring!$B$3,IF(F653="sphere",Scoring!$B$4,IF(F653="lead",Scoring!$B$5,0)))+MAX(1,MIN(3,N(G653)))*Scoring!$B$6+IF(H653="",Scoring!$B$10,IF(R653&lt;24,Scoring!$B$7,IF(R653&lt;60,Scoring!$B$8,Scoring!$B$9)))+IF(M653="Y",Scoring!$B$11,0)+IF(N(N653)&gt;=7,Scoring!$B$12,IF(N(N653)&gt;=4,Scoring!$B$13,0))))</f>
        <v/>
      </c>
      <c r="V653" s="9">
        <f>IF(A653="","",IF(OR(T653="Suppressed",T653="Recently active"),"-",IF(U653&gt;=Scoring!$B$14,"A",IF(U653&gt;=Scoring!$B$15,"B","C"))))</f>
        <v/>
      </c>
      <c r="W653" s="9">
        <f>IF(OR(A653="",V653="-"),"",COUNTIFS($V$2:$V$1001,"&lt;&gt;-",$U$2:$U$1001,"&gt;"&amp;U653)+1)</f>
        <v/>
      </c>
    </row>
    <row r="654">
      <c r="H654" s="8" t="n"/>
      <c r="R654" s="9">
        <f>IF(A654="","",IF(H654="","never",DATEDIF(H654,Scoring!$B$2,"m")))</f>
        <v/>
      </c>
      <c r="S654" s="9">
        <f>IF(A654="","",IF(L654="Y","None",IF(AND(E654&lt;&gt;"",J654="Y"),"Text",IF(AND(D654&lt;&gt;"",I654&lt;&gt;"Y"),"Email",IF(AND(E654&lt;&gt;"",K654="N"),"Call","None")))))</f>
        <v/>
      </c>
      <c r="T654" s="9">
        <f>IF(A654="","",IF(S654="None","Suppressed",IF(AND(H654&lt;&gt;"",R654&lt;Scoring!$B$16),"Recently active",IF(F654="past-client","Past client",IF(F654="sphere","Sphere",IF(F654="lead","Dormant lead","Needs review"))))))</f>
        <v/>
      </c>
      <c r="U654" s="9">
        <f>IF(A654="","",IF(OR(T654="Suppressed",T654="Recently active"),0,IF(F654="past-client",Scoring!$B$3,IF(F654="sphere",Scoring!$B$4,IF(F654="lead",Scoring!$B$5,0)))+MAX(1,MIN(3,N(G654)))*Scoring!$B$6+IF(H654="",Scoring!$B$10,IF(R654&lt;24,Scoring!$B$7,IF(R654&lt;60,Scoring!$B$8,Scoring!$B$9)))+IF(M654="Y",Scoring!$B$11,0)+IF(N(N654)&gt;=7,Scoring!$B$12,IF(N(N654)&gt;=4,Scoring!$B$13,0))))</f>
        <v/>
      </c>
      <c r="V654" s="9">
        <f>IF(A654="","",IF(OR(T654="Suppressed",T654="Recently active"),"-",IF(U654&gt;=Scoring!$B$14,"A",IF(U654&gt;=Scoring!$B$15,"B","C"))))</f>
        <v/>
      </c>
      <c r="W654" s="9">
        <f>IF(OR(A654="",V654="-"),"",COUNTIFS($V$2:$V$1001,"&lt;&gt;-",$U$2:$U$1001,"&gt;"&amp;U654)+1)</f>
        <v/>
      </c>
    </row>
    <row r="655">
      <c r="H655" s="8" t="n"/>
      <c r="R655" s="9">
        <f>IF(A655="","",IF(H655="","never",DATEDIF(H655,Scoring!$B$2,"m")))</f>
        <v/>
      </c>
      <c r="S655" s="9">
        <f>IF(A655="","",IF(L655="Y","None",IF(AND(E655&lt;&gt;"",J655="Y"),"Text",IF(AND(D655&lt;&gt;"",I655&lt;&gt;"Y"),"Email",IF(AND(E655&lt;&gt;"",K655="N"),"Call","None")))))</f>
        <v/>
      </c>
      <c r="T655" s="9">
        <f>IF(A655="","",IF(S655="None","Suppressed",IF(AND(H655&lt;&gt;"",R655&lt;Scoring!$B$16),"Recently active",IF(F655="past-client","Past client",IF(F655="sphere","Sphere",IF(F655="lead","Dormant lead","Needs review"))))))</f>
        <v/>
      </c>
      <c r="U655" s="9">
        <f>IF(A655="","",IF(OR(T655="Suppressed",T655="Recently active"),0,IF(F655="past-client",Scoring!$B$3,IF(F655="sphere",Scoring!$B$4,IF(F655="lead",Scoring!$B$5,0)))+MAX(1,MIN(3,N(G655)))*Scoring!$B$6+IF(H655="",Scoring!$B$10,IF(R655&lt;24,Scoring!$B$7,IF(R655&lt;60,Scoring!$B$8,Scoring!$B$9)))+IF(M655="Y",Scoring!$B$11,0)+IF(N(N655)&gt;=7,Scoring!$B$12,IF(N(N655)&gt;=4,Scoring!$B$13,0))))</f>
        <v/>
      </c>
      <c r="V655" s="9">
        <f>IF(A655="","",IF(OR(T655="Suppressed",T655="Recently active"),"-",IF(U655&gt;=Scoring!$B$14,"A",IF(U655&gt;=Scoring!$B$15,"B","C"))))</f>
        <v/>
      </c>
      <c r="W655" s="9">
        <f>IF(OR(A655="",V655="-"),"",COUNTIFS($V$2:$V$1001,"&lt;&gt;-",$U$2:$U$1001,"&gt;"&amp;U655)+1)</f>
        <v/>
      </c>
    </row>
    <row r="656">
      <c r="H656" s="8" t="n"/>
      <c r="R656" s="9">
        <f>IF(A656="","",IF(H656="","never",DATEDIF(H656,Scoring!$B$2,"m")))</f>
        <v/>
      </c>
      <c r="S656" s="9">
        <f>IF(A656="","",IF(L656="Y","None",IF(AND(E656&lt;&gt;"",J656="Y"),"Text",IF(AND(D656&lt;&gt;"",I656&lt;&gt;"Y"),"Email",IF(AND(E656&lt;&gt;"",K656="N"),"Call","None")))))</f>
        <v/>
      </c>
      <c r="T656" s="9">
        <f>IF(A656="","",IF(S656="None","Suppressed",IF(AND(H656&lt;&gt;"",R656&lt;Scoring!$B$16),"Recently active",IF(F656="past-client","Past client",IF(F656="sphere","Sphere",IF(F656="lead","Dormant lead","Needs review"))))))</f>
        <v/>
      </c>
      <c r="U656" s="9">
        <f>IF(A656="","",IF(OR(T656="Suppressed",T656="Recently active"),0,IF(F656="past-client",Scoring!$B$3,IF(F656="sphere",Scoring!$B$4,IF(F656="lead",Scoring!$B$5,0)))+MAX(1,MIN(3,N(G656)))*Scoring!$B$6+IF(H656="",Scoring!$B$10,IF(R656&lt;24,Scoring!$B$7,IF(R656&lt;60,Scoring!$B$8,Scoring!$B$9)))+IF(M656="Y",Scoring!$B$11,0)+IF(N(N656)&gt;=7,Scoring!$B$12,IF(N(N656)&gt;=4,Scoring!$B$13,0))))</f>
        <v/>
      </c>
      <c r="V656" s="9">
        <f>IF(A656="","",IF(OR(T656="Suppressed",T656="Recently active"),"-",IF(U656&gt;=Scoring!$B$14,"A",IF(U656&gt;=Scoring!$B$15,"B","C"))))</f>
        <v/>
      </c>
      <c r="W656" s="9">
        <f>IF(OR(A656="",V656="-"),"",COUNTIFS($V$2:$V$1001,"&lt;&gt;-",$U$2:$U$1001,"&gt;"&amp;U656)+1)</f>
        <v/>
      </c>
    </row>
    <row r="657">
      <c r="H657" s="8" t="n"/>
      <c r="R657" s="9">
        <f>IF(A657="","",IF(H657="","never",DATEDIF(H657,Scoring!$B$2,"m")))</f>
        <v/>
      </c>
      <c r="S657" s="9">
        <f>IF(A657="","",IF(L657="Y","None",IF(AND(E657&lt;&gt;"",J657="Y"),"Text",IF(AND(D657&lt;&gt;"",I657&lt;&gt;"Y"),"Email",IF(AND(E657&lt;&gt;"",K657="N"),"Call","None")))))</f>
        <v/>
      </c>
      <c r="T657" s="9">
        <f>IF(A657="","",IF(S657="None","Suppressed",IF(AND(H657&lt;&gt;"",R657&lt;Scoring!$B$16),"Recently active",IF(F657="past-client","Past client",IF(F657="sphere","Sphere",IF(F657="lead","Dormant lead","Needs review"))))))</f>
        <v/>
      </c>
      <c r="U657" s="9">
        <f>IF(A657="","",IF(OR(T657="Suppressed",T657="Recently active"),0,IF(F657="past-client",Scoring!$B$3,IF(F657="sphere",Scoring!$B$4,IF(F657="lead",Scoring!$B$5,0)))+MAX(1,MIN(3,N(G657)))*Scoring!$B$6+IF(H657="",Scoring!$B$10,IF(R657&lt;24,Scoring!$B$7,IF(R657&lt;60,Scoring!$B$8,Scoring!$B$9)))+IF(M657="Y",Scoring!$B$11,0)+IF(N(N657)&gt;=7,Scoring!$B$12,IF(N(N657)&gt;=4,Scoring!$B$13,0))))</f>
        <v/>
      </c>
      <c r="V657" s="9">
        <f>IF(A657="","",IF(OR(T657="Suppressed",T657="Recently active"),"-",IF(U657&gt;=Scoring!$B$14,"A",IF(U657&gt;=Scoring!$B$15,"B","C"))))</f>
        <v/>
      </c>
      <c r="W657" s="9">
        <f>IF(OR(A657="",V657="-"),"",COUNTIFS($V$2:$V$1001,"&lt;&gt;-",$U$2:$U$1001,"&gt;"&amp;U657)+1)</f>
        <v/>
      </c>
    </row>
    <row r="658">
      <c r="H658" s="8" t="n"/>
      <c r="R658" s="9">
        <f>IF(A658="","",IF(H658="","never",DATEDIF(H658,Scoring!$B$2,"m")))</f>
        <v/>
      </c>
      <c r="S658" s="9">
        <f>IF(A658="","",IF(L658="Y","None",IF(AND(E658&lt;&gt;"",J658="Y"),"Text",IF(AND(D658&lt;&gt;"",I658&lt;&gt;"Y"),"Email",IF(AND(E658&lt;&gt;"",K658="N"),"Call","None")))))</f>
        <v/>
      </c>
      <c r="T658" s="9">
        <f>IF(A658="","",IF(S658="None","Suppressed",IF(AND(H658&lt;&gt;"",R658&lt;Scoring!$B$16),"Recently active",IF(F658="past-client","Past client",IF(F658="sphere","Sphere",IF(F658="lead","Dormant lead","Needs review"))))))</f>
        <v/>
      </c>
      <c r="U658" s="9">
        <f>IF(A658="","",IF(OR(T658="Suppressed",T658="Recently active"),0,IF(F658="past-client",Scoring!$B$3,IF(F658="sphere",Scoring!$B$4,IF(F658="lead",Scoring!$B$5,0)))+MAX(1,MIN(3,N(G658)))*Scoring!$B$6+IF(H658="",Scoring!$B$10,IF(R658&lt;24,Scoring!$B$7,IF(R658&lt;60,Scoring!$B$8,Scoring!$B$9)))+IF(M658="Y",Scoring!$B$11,0)+IF(N(N658)&gt;=7,Scoring!$B$12,IF(N(N658)&gt;=4,Scoring!$B$13,0))))</f>
        <v/>
      </c>
      <c r="V658" s="9">
        <f>IF(A658="","",IF(OR(T658="Suppressed",T658="Recently active"),"-",IF(U658&gt;=Scoring!$B$14,"A",IF(U658&gt;=Scoring!$B$15,"B","C"))))</f>
        <v/>
      </c>
      <c r="W658" s="9">
        <f>IF(OR(A658="",V658="-"),"",COUNTIFS($V$2:$V$1001,"&lt;&gt;-",$U$2:$U$1001,"&gt;"&amp;U658)+1)</f>
        <v/>
      </c>
    </row>
    <row r="659">
      <c r="H659" s="8" t="n"/>
      <c r="R659" s="9">
        <f>IF(A659="","",IF(H659="","never",DATEDIF(H659,Scoring!$B$2,"m")))</f>
        <v/>
      </c>
      <c r="S659" s="9">
        <f>IF(A659="","",IF(L659="Y","None",IF(AND(E659&lt;&gt;"",J659="Y"),"Text",IF(AND(D659&lt;&gt;"",I659&lt;&gt;"Y"),"Email",IF(AND(E659&lt;&gt;"",K659="N"),"Call","None")))))</f>
        <v/>
      </c>
      <c r="T659" s="9">
        <f>IF(A659="","",IF(S659="None","Suppressed",IF(AND(H659&lt;&gt;"",R659&lt;Scoring!$B$16),"Recently active",IF(F659="past-client","Past client",IF(F659="sphere","Sphere",IF(F659="lead","Dormant lead","Needs review"))))))</f>
        <v/>
      </c>
      <c r="U659" s="9">
        <f>IF(A659="","",IF(OR(T659="Suppressed",T659="Recently active"),0,IF(F659="past-client",Scoring!$B$3,IF(F659="sphere",Scoring!$B$4,IF(F659="lead",Scoring!$B$5,0)))+MAX(1,MIN(3,N(G659)))*Scoring!$B$6+IF(H659="",Scoring!$B$10,IF(R659&lt;24,Scoring!$B$7,IF(R659&lt;60,Scoring!$B$8,Scoring!$B$9)))+IF(M659="Y",Scoring!$B$11,0)+IF(N(N659)&gt;=7,Scoring!$B$12,IF(N(N659)&gt;=4,Scoring!$B$13,0))))</f>
        <v/>
      </c>
      <c r="V659" s="9">
        <f>IF(A659="","",IF(OR(T659="Suppressed",T659="Recently active"),"-",IF(U659&gt;=Scoring!$B$14,"A",IF(U659&gt;=Scoring!$B$15,"B","C"))))</f>
        <v/>
      </c>
      <c r="W659" s="9">
        <f>IF(OR(A659="",V659="-"),"",COUNTIFS($V$2:$V$1001,"&lt;&gt;-",$U$2:$U$1001,"&gt;"&amp;U659)+1)</f>
        <v/>
      </c>
    </row>
    <row r="660">
      <c r="H660" s="8" t="n"/>
      <c r="R660" s="9">
        <f>IF(A660="","",IF(H660="","never",DATEDIF(H660,Scoring!$B$2,"m")))</f>
        <v/>
      </c>
      <c r="S660" s="9">
        <f>IF(A660="","",IF(L660="Y","None",IF(AND(E660&lt;&gt;"",J660="Y"),"Text",IF(AND(D660&lt;&gt;"",I660&lt;&gt;"Y"),"Email",IF(AND(E660&lt;&gt;"",K660="N"),"Call","None")))))</f>
        <v/>
      </c>
      <c r="T660" s="9">
        <f>IF(A660="","",IF(S660="None","Suppressed",IF(AND(H660&lt;&gt;"",R660&lt;Scoring!$B$16),"Recently active",IF(F660="past-client","Past client",IF(F660="sphere","Sphere",IF(F660="lead","Dormant lead","Needs review"))))))</f>
        <v/>
      </c>
      <c r="U660" s="9">
        <f>IF(A660="","",IF(OR(T660="Suppressed",T660="Recently active"),0,IF(F660="past-client",Scoring!$B$3,IF(F660="sphere",Scoring!$B$4,IF(F660="lead",Scoring!$B$5,0)))+MAX(1,MIN(3,N(G660)))*Scoring!$B$6+IF(H660="",Scoring!$B$10,IF(R660&lt;24,Scoring!$B$7,IF(R660&lt;60,Scoring!$B$8,Scoring!$B$9)))+IF(M660="Y",Scoring!$B$11,0)+IF(N(N660)&gt;=7,Scoring!$B$12,IF(N(N660)&gt;=4,Scoring!$B$13,0))))</f>
        <v/>
      </c>
      <c r="V660" s="9">
        <f>IF(A660="","",IF(OR(T660="Suppressed",T660="Recently active"),"-",IF(U660&gt;=Scoring!$B$14,"A",IF(U660&gt;=Scoring!$B$15,"B","C"))))</f>
        <v/>
      </c>
      <c r="W660" s="9">
        <f>IF(OR(A660="",V660="-"),"",COUNTIFS($V$2:$V$1001,"&lt;&gt;-",$U$2:$U$1001,"&gt;"&amp;U660)+1)</f>
        <v/>
      </c>
    </row>
    <row r="661">
      <c r="H661" s="8" t="n"/>
      <c r="R661" s="9">
        <f>IF(A661="","",IF(H661="","never",DATEDIF(H661,Scoring!$B$2,"m")))</f>
        <v/>
      </c>
      <c r="S661" s="9">
        <f>IF(A661="","",IF(L661="Y","None",IF(AND(E661&lt;&gt;"",J661="Y"),"Text",IF(AND(D661&lt;&gt;"",I661&lt;&gt;"Y"),"Email",IF(AND(E661&lt;&gt;"",K661="N"),"Call","None")))))</f>
        <v/>
      </c>
      <c r="T661" s="9">
        <f>IF(A661="","",IF(S661="None","Suppressed",IF(AND(H661&lt;&gt;"",R661&lt;Scoring!$B$16),"Recently active",IF(F661="past-client","Past client",IF(F661="sphere","Sphere",IF(F661="lead","Dormant lead","Needs review"))))))</f>
        <v/>
      </c>
      <c r="U661" s="9">
        <f>IF(A661="","",IF(OR(T661="Suppressed",T661="Recently active"),0,IF(F661="past-client",Scoring!$B$3,IF(F661="sphere",Scoring!$B$4,IF(F661="lead",Scoring!$B$5,0)))+MAX(1,MIN(3,N(G661)))*Scoring!$B$6+IF(H661="",Scoring!$B$10,IF(R661&lt;24,Scoring!$B$7,IF(R661&lt;60,Scoring!$B$8,Scoring!$B$9)))+IF(M661="Y",Scoring!$B$11,0)+IF(N(N661)&gt;=7,Scoring!$B$12,IF(N(N661)&gt;=4,Scoring!$B$13,0))))</f>
        <v/>
      </c>
      <c r="V661" s="9">
        <f>IF(A661="","",IF(OR(T661="Suppressed",T661="Recently active"),"-",IF(U661&gt;=Scoring!$B$14,"A",IF(U661&gt;=Scoring!$B$15,"B","C"))))</f>
        <v/>
      </c>
      <c r="W661" s="9">
        <f>IF(OR(A661="",V661="-"),"",COUNTIFS($V$2:$V$1001,"&lt;&gt;-",$U$2:$U$1001,"&gt;"&amp;U661)+1)</f>
        <v/>
      </c>
    </row>
    <row r="662">
      <c r="H662" s="8" t="n"/>
      <c r="R662" s="9">
        <f>IF(A662="","",IF(H662="","never",DATEDIF(H662,Scoring!$B$2,"m")))</f>
        <v/>
      </c>
      <c r="S662" s="9">
        <f>IF(A662="","",IF(L662="Y","None",IF(AND(E662&lt;&gt;"",J662="Y"),"Text",IF(AND(D662&lt;&gt;"",I662&lt;&gt;"Y"),"Email",IF(AND(E662&lt;&gt;"",K662="N"),"Call","None")))))</f>
        <v/>
      </c>
      <c r="T662" s="9">
        <f>IF(A662="","",IF(S662="None","Suppressed",IF(AND(H662&lt;&gt;"",R662&lt;Scoring!$B$16),"Recently active",IF(F662="past-client","Past client",IF(F662="sphere","Sphere",IF(F662="lead","Dormant lead","Needs review"))))))</f>
        <v/>
      </c>
      <c r="U662" s="9">
        <f>IF(A662="","",IF(OR(T662="Suppressed",T662="Recently active"),0,IF(F662="past-client",Scoring!$B$3,IF(F662="sphere",Scoring!$B$4,IF(F662="lead",Scoring!$B$5,0)))+MAX(1,MIN(3,N(G662)))*Scoring!$B$6+IF(H662="",Scoring!$B$10,IF(R662&lt;24,Scoring!$B$7,IF(R662&lt;60,Scoring!$B$8,Scoring!$B$9)))+IF(M662="Y",Scoring!$B$11,0)+IF(N(N662)&gt;=7,Scoring!$B$12,IF(N(N662)&gt;=4,Scoring!$B$13,0))))</f>
        <v/>
      </c>
      <c r="V662" s="9">
        <f>IF(A662="","",IF(OR(T662="Suppressed",T662="Recently active"),"-",IF(U662&gt;=Scoring!$B$14,"A",IF(U662&gt;=Scoring!$B$15,"B","C"))))</f>
        <v/>
      </c>
      <c r="W662" s="9">
        <f>IF(OR(A662="",V662="-"),"",COUNTIFS($V$2:$V$1001,"&lt;&gt;-",$U$2:$U$1001,"&gt;"&amp;U662)+1)</f>
        <v/>
      </c>
    </row>
    <row r="663">
      <c r="H663" s="8" t="n"/>
      <c r="R663" s="9">
        <f>IF(A663="","",IF(H663="","never",DATEDIF(H663,Scoring!$B$2,"m")))</f>
        <v/>
      </c>
      <c r="S663" s="9">
        <f>IF(A663="","",IF(L663="Y","None",IF(AND(E663&lt;&gt;"",J663="Y"),"Text",IF(AND(D663&lt;&gt;"",I663&lt;&gt;"Y"),"Email",IF(AND(E663&lt;&gt;"",K663="N"),"Call","None")))))</f>
        <v/>
      </c>
      <c r="T663" s="9">
        <f>IF(A663="","",IF(S663="None","Suppressed",IF(AND(H663&lt;&gt;"",R663&lt;Scoring!$B$16),"Recently active",IF(F663="past-client","Past client",IF(F663="sphere","Sphere",IF(F663="lead","Dormant lead","Needs review"))))))</f>
        <v/>
      </c>
      <c r="U663" s="9">
        <f>IF(A663="","",IF(OR(T663="Suppressed",T663="Recently active"),0,IF(F663="past-client",Scoring!$B$3,IF(F663="sphere",Scoring!$B$4,IF(F663="lead",Scoring!$B$5,0)))+MAX(1,MIN(3,N(G663)))*Scoring!$B$6+IF(H663="",Scoring!$B$10,IF(R663&lt;24,Scoring!$B$7,IF(R663&lt;60,Scoring!$B$8,Scoring!$B$9)))+IF(M663="Y",Scoring!$B$11,0)+IF(N(N663)&gt;=7,Scoring!$B$12,IF(N(N663)&gt;=4,Scoring!$B$13,0))))</f>
        <v/>
      </c>
      <c r="V663" s="9">
        <f>IF(A663="","",IF(OR(T663="Suppressed",T663="Recently active"),"-",IF(U663&gt;=Scoring!$B$14,"A",IF(U663&gt;=Scoring!$B$15,"B","C"))))</f>
        <v/>
      </c>
      <c r="W663" s="9">
        <f>IF(OR(A663="",V663="-"),"",COUNTIFS($V$2:$V$1001,"&lt;&gt;-",$U$2:$U$1001,"&gt;"&amp;U663)+1)</f>
        <v/>
      </c>
    </row>
    <row r="664">
      <c r="H664" s="8" t="n"/>
      <c r="R664" s="9">
        <f>IF(A664="","",IF(H664="","never",DATEDIF(H664,Scoring!$B$2,"m")))</f>
        <v/>
      </c>
      <c r="S664" s="9">
        <f>IF(A664="","",IF(L664="Y","None",IF(AND(E664&lt;&gt;"",J664="Y"),"Text",IF(AND(D664&lt;&gt;"",I664&lt;&gt;"Y"),"Email",IF(AND(E664&lt;&gt;"",K664="N"),"Call","None")))))</f>
        <v/>
      </c>
      <c r="T664" s="9">
        <f>IF(A664="","",IF(S664="None","Suppressed",IF(AND(H664&lt;&gt;"",R664&lt;Scoring!$B$16),"Recently active",IF(F664="past-client","Past client",IF(F664="sphere","Sphere",IF(F664="lead","Dormant lead","Needs review"))))))</f>
        <v/>
      </c>
      <c r="U664" s="9">
        <f>IF(A664="","",IF(OR(T664="Suppressed",T664="Recently active"),0,IF(F664="past-client",Scoring!$B$3,IF(F664="sphere",Scoring!$B$4,IF(F664="lead",Scoring!$B$5,0)))+MAX(1,MIN(3,N(G664)))*Scoring!$B$6+IF(H664="",Scoring!$B$10,IF(R664&lt;24,Scoring!$B$7,IF(R664&lt;60,Scoring!$B$8,Scoring!$B$9)))+IF(M664="Y",Scoring!$B$11,0)+IF(N(N664)&gt;=7,Scoring!$B$12,IF(N(N664)&gt;=4,Scoring!$B$13,0))))</f>
        <v/>
      </c>
      <c r="V664" s="9">
        <f>IF(A664="","",IF(OR(T664="Suppressed",T664="Recently active"),"-",IF(U664&gt;=Scoring!$B$14,"A",IF(U664&gt;=Scoring!$B$15,"B","C"))))</f>
        <v/>
      </c>
      <c r="W664" s="9">
        <f>IF(OR(A664="",V664="-"),"",COUNTIFS($V$2:$V$1001,"&lt;&gt;-",$U$2:$U$1001,"&gt;"&amp;U664)+1)</f>
        <v/>
      </c>
    </row>
    <row r="665">
      <c r="H665" s="8" t="n"/>
      <c r="R665" s="9">
        <f>IF(A665="","",IF(H665="","never",DATEDIF(H665,Scoring!$B$2,"m")))</f>
        <v/>
      </c>
      <c r="S665" s="9">
        <f>IF(A665="","",IF(L665="Y","None",IF(AND(E665&lt;&gt;"",J665="Y"),"Text",IF(AND(D665&lt;&gt;"",I665&lt;&gt;"Y"),"Email",IF(AND(E665&lt;&gt;"",K665="N"),"Call","None")))))</f>
        <v/>
      </c>
      <c r="T665" s="9">
        <f>IF(A665="","",IF(S665="None","Suppressed",IF(AND(H665&lt;&gt;"",R665&lt;Scoring!$B$16),"Recently active",IF(F665="past-client","Past client",IF(F665="sphere","Sphere",IF(F665="lead","Dormant lead","Needs review"))))))</f>
        <v/>
      </c>
      <c r="U665" s="9">
        <f>IF(A665="","",IF(OR(T665="Suppressed",T665="Recently active"),0,IF(F665="past-client",Scoring!$B$3,IF(F665="sphere",Scoring!$B$4,IF(F665="lead",Scoring!$B$5,0)))+MAX(1,MIN(3,N(G665)))*Scoring!$B$6+IF(H665="",Scoring!$B$10,IF(R665&lt;24,Scoring!$B$7,IF(R665&lt;60,Scoring!$B$8,Scoring!$B$9)))+IF(M665="Y",Scoring!$B$11,0)+IF(N(N665)&gt;=7,Scoring!$B$12,IF(N(N665)&gt;=4,Scoring!$B$13,0))))</f>
        <v/>
      </c>
      <c r="V665" s="9">
        <f>IF(A665="","",IF(OR(T665="Suppressed",T665="Recently active"),"-",IF(U665&gt;=Scoring!$B$14,"A",IF(U665&gt;=Scoring!$B$15,"B","C"))))</f>
        <v/>
      </c>
      <c r="W665" s="9">
        <f>IF(OR(A665="",V665="-"),"",COUNTIFS($V$2:$V$1001,"&lt;&gt;-",$U$2:$U$1001,"&gt;"&amp;U665)+1)</f>
        <v/>
      </c>
    </row>
    <row r="666">
      <c r="H666" s="8" t="n"/>
      <c r="R666" s="9">
        <f>IF(A666="","",IF(H666="","never",DATEDIF(H666,Scoring!$B$2,"m")))</f>
        <v/>
      </c>
      <c r="S666" s="9">
        <f>IF(A666="","",IF(L666="Y","None",IF(AND(E666&lt;&gt;"",J666="Y"),"Text",IF(AND(D666&lt;&gt;"",I666&lt;&gt;"Y"),"Email",IF(AND(E666&lt;&gt;"",K666="N"),"Call","None")))))</f>
        <v/>
      </c>
      <c r="T666" s="9">
        <f>IF(A666="","",IF(S666="None","Suppressed",IF(AND(H666&lt;&gt;"",R666&lt;Scoring!$B$16),"Recently active",IF(F666="past-client","Past client",IF(F666="sphere","Sphere",IF(F666="lead","Dormant lead","Needs review"))))))</f>
        <v/>
      </c>
      <c r="U666" s="9">
        <f>IF(A666="","",IF(OR(T666="Suppressed",T666="Recently active"),0,IF(F666="past-client",Scoring!$B$3,IF(F666="sphere",Scoring!$B$4,IF(F666="lead",Scoring!$B$5,0)))+MAX(1,MIN(3,N(G666)))*Scoring!$B$6+IF(H666="",Scoring!$B$10,IF(R666&lt;24,Scoring!$B$7,IF(R666&lt;60,Scoring!$B$8,Scoring!$B$9)))+IF(M666="Y",Scoring!$B$11,0)+IF(N(N666)&gt;=7,Scoring!$B$12,IF(N(N666)&gt;=4,Scoring!$B$13,0))))</f>
        <v/>
      </c>
      <c r="V666" s="9">
        <f>IF(A666="","",IF(OR(T666="Suppressed",T666="Recently active"),"-",IF(U666&gt;=Scoring!$B$14,"A",IF(U666&gt;=Scoring!$B$15,"B","C"))))</f>
        <v/>
      </c>
      <c r="W666" s="9">
        <f>IF(OR(A666="",V666="-"),"",COUNTIFS($V$2:$V$1001,"&lt;&gt;-",$U$2:$U$1001,"&gt;"&amp;U666)+1)</f>
        <v/>
      </c>
    </row>
    <row r="667">
      <c r="H667" s="8" t="n"/>
      <c r="R667" s="9">
        <f>IF(A667="","",IF(H667="","never",DATEDIF(H667,Scoring!$B$2,"m")))</f>
        <v/>
      </c>
      <c r="S667" s="9">
        <f>IF(A667="","",IF(L667="Y","None",IF(AND(E667&lt;&gt;"",J667="Y"),"Text",IF(AND(D667&lt;&gt;"",I667&lt;&gt;"Y"),"Email",IF(AND(E667&lt;&gt;"",K667="N"),"Call","None")))))</f>
        <v/>
      </c>
      <c r="T667" s="9">
        <f>IF(A667="","",IF(S667="None","Suppressed",IF(AND(H667&lt;&gt;"",R667&lt;Scoring!$B$16),"Recently active",IF(F667="past-client","Past client",IF(F667="sphere","Sphere",IF(F667="lead","Dormant lead","Needs review"))))))</f>
        <v/>
      </c>
      <c r="U667" s="9">
        <f>IF(A667="","",IF(OR(T667="Suppressed",T667="Recently active"),0,IF(F667="past-client",Scoring!$B$3,IF(F667="sphere",Scoring!$B$4,IF(F667="lead",Scoring!$B$5,0)))+MAX(1,MIN(3,N(G667)))*Scoring!$B$6+IF(H667="",Scoring!$B$10,IF(R667&lt;24,Scoring!$B$7,IF(R667&lt;60,Scoring!$B$8,Scoring!$B$9)))+IF(M667="Y",Scoring!$B$11,0)+IF(N(N667)&gt;=7,Scoring!$B$12,IF(N(N667)&gt;=4,Scoring!$B$13,0))))</f>
        <v/>
      </c>
      <c r="V667" s="9">
        <f>IF(A667="","",IF(OR(T667="Suppressed",T667="Recently active"),"-",IF(U667&gt;=Scoring!$B$14,"A",IF(U667&gt;=Scoring!$B$15,"B","C"))))</f>
        <v/>
      </c>
      <c r="W667" s="9">
        <f>IF(OR(A667="",V667="-"),"",COUNTIFS($V$2:$V$1001,"&lt;&gt;-",$U$2:$U$1001,"&gt;"&amp;U667)+1)</f>
        <v/>
      </c>
    </row>
    <row r="668">
      <c r="H668" s="8" t="n"/>
      <c r="R668" s="9">
        <f>IF(A668="","",IF(H668="","never",DATEDIF(H668,Scoring!$B$2,"m")))</f>
        <v/>
      </c>
      <c r="S668" s="9">
        <f>IF(A668="","",IF(L668="Y","None",IF(AND(E668&lt;&gt;"",J668="Y"),"Text",IF(AND(D668&lt;&gt;"",I668&lt;&gt;"Y"),"Email",IF(AND(E668&lt;&gt;"",K668="N"),"Call","None")))))</f>
        <v/>
      </c>
      <c r="T668" s="9">
        <f>IF(A668="","",IF(S668="None","Suppressed",IF(AND(H668&lt;&gt;"",R668&lt;Scoring!$B$16),"Recently active",IF(F668="past-client","Past client",IF(F668="sphere","Sphere",IF(F668="lead","Dormant lead","Needs review"))))))</f>
        <v/>
      </c>
      <c r="U668" s="9">
        <f>IF(A668="","",IF(OR(T668="Suppressed",T668="Recently active"),0,IF(F668="past-client",Scoring!$B$3,IF(F668="sphere",Scoring!$B$4,IF(F668="lead",Scoring!$B$5,0)))+MAX(1,MIN(3,N(G668)))*Scoring!$B$6+IF(H668="",Scoring!$B$10,IF(R668&lt;24,Scoring!$B$7,IF(R668&lt;60,Scoring!$B$8,Scoring!$B$9)))+IF(M668="Y",Scoring!$B$11,0)+IF(N(N668)&gt;=7,Scoring!$B$12,IF(N(N668)&gt;=4,Scoring!$B$13,0))))</f>
        <v/>
      </c>
      <c r="V668" s="9">
        <f>IF(A668="","",IF(OR(T668="Suppressed",T668="Recently active"),"-",IF(U668&gt;=Scoring!$B$14,"A",IF(U668&gt;=Scoring!$B$15,"B","C"))))</f>
        <v/>
      </c>
      <c r="W668" s="9">
        <f>IF(OR(A668="",V668="-"),"",COUNTIFS($V$2:$V$1001,"&lt;&gt;-",$U$2:$U$1001,"&gt;"&amp;U668)+1)</f>
        <v/>
      </c>
    </row>
    <row r="669">
      <c r="H669" s="8" t="n"/>
      <c r="R669" s="9">
        <f>IF(A669="","",IF(H669="","never",DATEDIF(H669,Scoring!$B$2,"m")))</f>
        <v/>
      </c>
      <c r="S669" s="9">
        <f>IF(A669="","",IF(L669="Y","None",IF(AND(E669&lt;&gt;"",J669="Y"),"Text",IF(AND(D669&lt;&gt;"",I669&lt;&gt;"Y"),"Email",IF(AND(E669&lt;&gt;"",K669="N"),"Call","None")))))</f>
        <v/>
      </c>
      <c r="T669" s="9">
        <f>IF(A669="","",IF(S669="None","Suppressed",IF(AND(H669&lt;&gt;"",R669&lt;Scoring!$B$16),"Recently active",IF(F669="past-client","Past client",IF(F669="sphere","Sphere",IF(F669="lead","Dormant lead","Needs review"))))))</f>
        <v/>
      </c>
      <c r="U669" s="9">
        <f>IF(A669="","",IF(OR(T669="Suppressed",T669="Recently active"),0,IF(F669="past-client",Scoring!$B$3,IF(F669="sphere",Scoring!$B$4,IF(F669="lead",Scoring!$B$5,0)))+MAX(1,MIN(3,N(G669)))*Scoring!$B$6+IF(H669="",Scoring!$B$10,IF(R669&lt;24,Scoring!$B$7,IF(R669&lt;60,Scoring!$B$8,Scoring!$B$9)))+IF(M669="Y",Scoring!$B$11,0)+IF(N(N669)&gt;=7,Scoring!$B$12,IF(N(N669)&gt;=4,Scoring!$B$13,0))))</f>
        <v/>
      </c>
      <c r="V669" s="9">
        <f>IF(A669="","",IF(OR(T669="Suppressed",T669="Recently active"),"-",IF(U669&gt;=Scoring!$B$14,"A",IF(U669&gt;=Scoring!$B$15,"B","C"))))</f>
        <v/>
      </c>
      <c r="W669" s="9">
        <f>IF(OR(A669="",V669="-"),"",COUNTIFS($V$2:$V$1001,"&lt;&gt;-",$U$2:$U$1001,"&gt;"&amp;U669)+1)</f>
        <v/>
      </c>
    </row>
    <row r="670">
      <c r="H670" s="8" t="n"/>
      <c r="R670" s="9">
        <f>IF(A670="","",IF(H670="","never",DATEDIF(H670,Scoring!$B$2,"m")))</f>
        <v/>
      </c>
      <c r="S670" s="9">
        <f>IF(A670="","",IF(L670="Y","None",IF(AND(E670&lt;&gt;"",J670="Y"),"Text",IF(AND(D670&lt;&gt;"",I670&lt;&gt;"Y"),"Email",IF(AND(E670&lt;&gt;"",K670="N"),"Call","None")))))</f>
        <v/>
      </c>
      <c r="T670" s="9">
        <f>IF(A670="","",IF(S670="None","Suppressed",IF(AND(H670&lt;&gt;"",R670&lt;Scoring!$B$16),"Recently active",IF(F670="past-client","Past client",IF(F670="sphere","Sphere",IF(F670="lead","Dormant lead","Needs review"))))))</f>
        <v/>
      </c>
      <c r="U670" s="9">
        <f>IF(A670="","",IF(OR(T670="Suppressed",T670="Recently active"),0,IF(F670="past-client",Scoring!$B$3,IF(F670="sphere",Scoring!$B$4,IF(F670="lead",Scoring!$B$5,0)))+MAX(1,MIN(3,N(G670)))*Scoring!$B$6+IF(H670="",Scoring!$B$10,IF(R670&lt;24,Scoring!$B$7,IF(R670&lt;60,Scoring!$B$8,Scoring!$B$9)))+IF(M670="Y",Scoring!$B$11,0)+IF(N(N670)&gt;=7,Scoring!$B$12,IF(N(N670)&gt;=4,Scoring!$B$13,0))))</f>
        <v/>
      </c>
      <c r="V670" s="9">
        <f>IF(A670="","",IF(OR(T670="Suppressed",T670="Recently active"),"-",IF(U670&gt;=Scoring!$B$14,"A",IF(U670&gt;=Scoring!$B$15,"B","C"))))</f>
        <v/>
      </c>
      <c r="W670" s="9">
        <f>IF(OR(A670="",V670="-"),"",COUNTIFS($V$2:$V$1001,"&lt;&gt;-",$U$2:$U$1001,"&gt;"&amp;U670)+1)</f>
        <v/>
      </c>
    </row>
    <row r="671">
      <c r="H671" s="8" t="n"/>
      <c r="R671" s="9">
        <f>IF(A671="","",IF(H671="","never",DATEDIF(H671,Scoring!$B$2,"m")))</f>
        <v/>
      </c>
      <c r="S671" s="9">
        <f>IF(A671="","",IF(L671="Y","None",IF(AND(E671&lt;&gt;"",J671="Y"),"Text",IF(AND(D671&lt;&gt;"",I671&lt;&gt;"Y"),"Email",IF(AND(E671&lt;&gt;"",K671="N"),"Call","None")))))</f>
        <v/>
      </c>
      <c r="T671" s="9">
        <f>IF(A671="","",IF(S671="None","Suppressed",IF(AND(H671&lt;&gt;"",R671&lt;Scoring!$B$16),"Recently active",IF(F671="past-client","Past client",IF(F671="sphere","Sphere",IF(F671="lead","Dormant lead","Needs review"))))))</f>
        <v/>
      </c>
      <c r="U671" s="9">
        <f>IF(A671="","",IF(OR(T671="Suppressed",T671="Recently active"),0,IF(F671="past-client",Scoring!$B$3,IF(F671="sphere",Scoring!$B$4,IF(F671="lead",Scoring!$B$5,0)))+MAX(1,MIN(3,N(G671)))*Scoring!$B$6+IF(H671="",Scoring!$B$10,IF(R671&lt;24,Scoring!$B$7,IF(R671&lt;60,Scoring!$B$8,Scoring!$B$9)))+IF(M671="Y",Scoring!$B$11,0)+IF(N(N671)&gt;=7,Scoring!$B$12,IF(N(N671)&gt;=4,Scoring!$B$13,0))))</f>
        <v/>
      </c>
      <c r="V671" s="9">
        <f>IF(A671="","",IF(OR(T671="Suppressed",T671="Recently active"),"-",IF(U671&gt;=Scoring!$B$14,"A",IF(U671&gt;=Scoring!$B$15,"B","C"))))</f>
        <v/>
      </c>
      <c r="W671" s="9">
        <f>IF(OR(A671="",V671="-"),"",COUNTIFS($V$2:$V$1001,"&lt;&gt;-",$U$2:$U$1001,"&gt;"&amp;U671)+1)</f>
        <v/>
      </c>
    </row>
    <row r="672">
      <c r="H672" s="8" t="n"/>
      <c r="R672" s="9">
        <f>IF(A672="","",IF(H672="","never",DATEDIF(H672,Scoring!$B$2,"m")))</f>
        <v/>
      </c>
      <c r="S672" s="9">
        <f>IF(A672="","",IF(L672="Y","None",IF(AND(E672&lt;&gt;"",J672="Y"),"Text",IF(AND(D672&lt;&gt;"",I672&lt;&gt;"Y"),"Email",IF(AND(E672&lt;&gt;"",K672="N"),"Call","None")))))</f>
        <v/>
      </c>
      <c r="T672" s="9">
        <f>IF(A672="","",IF(S672="None","Suppressed",IF(AND(H672&lt;&gt;"",R672&lt;Scoring!$B$16),"Recently active",IF(F672="past-client","Past client",IF(F672="sphere","Sphere",IF(F672="lead","Dormant lead","Needs review"))))))</f>
        <v/>
      </c>
      <c r="U672" s="9">
        <f>IF(A672="","",IF(OR(T672="Suppressed",T672="Recently active"),0,IF(F672="past-client",Scoring!$B$3,IF(F672="sphere",Scoring!$B$4,IF(F672="lead",Scoring!$B$5,0)))+MAX(1,MIN(3,N(G672)))*Scoring!$B$6+IF(H672="",Scoring!$B$10,IF(R672&lt;24,Scoring!$B$7,IF(R672&lt;60,Scoring!$B$8,Scoring!$B$9)))+IF(M672="Y",Scoring!$B$11,0)+IF(N(N672)&gt;=7,Scoring!$B$12,IF(N(N672)&gt;=4,Scoring!$B$13,0))))</f>
        <v/>
      </c>
      <c r="V672" s="9">
        <f>IF(A672="","",IF(OR(T672="Suppressed",T672="Recently active"),"-",IF(U672&gt;=Scoring!$B$14,"A",IF(U672&gt;=Scoring!$B$15,"B","C"))))</f>
        <v/>
      </c>
      <c r="W672" s="9">
        <f>IF(OR(A672="",V672="-"),"",COUNTIFS($V$2:$V$1001,"&lt;&gt;-",$U$2:$U$1001,"&gt;"&amp;U672)+1)</f>
        <v/>
      </c>
    </row>
    <row r="673">
      <c r="H673" s="8" t="n"/>
      <c r="R673" s="9">
        <f>IF(A673="","",IF(H673="","never",DATEDIF(H673,Scoring!$B$2,"m")))</f>
        <v/>
      </c>
      <c r="S673" s="9">
        <f>IF(A673="","",IF(L673="Y","None",IF(AND(E673&lt;&gt;"",J673="Y"),"Text",IF(AND(D673&lt;&gt;"",I673&lt;&gt;"Y"),"Email",IF(AND(E673&lt;&gt;"",K673="N"),"Call","None")))))</f>
        <v/>
      </c>
      <c r="T673" s="9">
        <f>IF(A673="","",IF(S673="None","Suppressed",IF(AND(H673&lt;&gt;"",R673&lt;Scoring!$B$16),"Recently active",IF(F673="past-client","Past client",IF(F673="sphere","Sphere",IF(F673="lead","Dormant lead","Needs review"))))))</f>
        <v/>
      </c>
      <c r="U673" s="9">
        <f>IF(A673="","",IF(OR(T673="Suppressed",T673="Recently active"),0,IF(F673="past-client",Scoring!$B$3,IF(F673="sphere",Scoring!$B$4,IF(F673="lead",Scoring!$B$5,0)))+MAX(1,MIN(3,N(G673)))*Scoring!$B$6+IF(H673="",Scoring!$B$10,IF(R673&lt;24,Scoring!$B$7,IF(R673&lt;60,Scoring!$B$8,Scoring!$B$9)))+IF(M673="Y",Scoring!$B$11,0)+IF(N(N673)&gt;=7,Scoring!$B$12,IF(N(N673)&gt;=4,Scoring!$B$13,0))))</f>
        <v/>
      </c>
      <c r="V673" s="9">
        <f>IF(A673="","",IF(OR(T673="Suppressed",T673="Recently active"),"-",IF(U673&gt;=Scoring!$B$14,"A",IF(U673&gt;=Scoring!$B$15,"B","C"))))</f>
        <v/>
      </c>
      <c r="W673" s="9">
        <f>IF(OR(A673="",V673="-"),"",COUNTIFS($V$2:$V$1001,"&lt;&gt;-",$U$2:$U$1001,"&gt;"&amp;U673)+1)</f>
        <v/>
      </c>
    </row>
    <row r="674">
      <c r="H674" s="8" t="n"/>
      <c r="R674" s="9">
        <f>IF(A674="","",IF(H674="","never",DATEDIF(H674,Scoring!$B$2,"m")))</f>
        <v/>
      </c>
      <c r="S674" s="9">
        <f>IF(A674="","",IF(L674="Y","None",IF(AND(E674&lt;&gt;"",J674="Y"),"Text",IF(AND(D674&lt;&gt;"",I674&lt;&gt;"Y"),"Email",IF(AND(E674&lt;&gt;"",K674="N"),"Call","None")))))</f>
        <v/>
      </c>
      <c r="T674" s="9">
        <f>IF(A674="","",IF(S674="None","Suppressed",IF(AND(H674&lt;&gt;"",R674&lt;Scoring!$B$16),"Recently active",IF(F674="past-client","Past client",IF(F674="sphere","Sphere",IF(F674="lead","Dormant lead","Needs review"))))))</f>
        <v/>
      </c>
      <c r="U674" s="9">
        <f>IF(A674="","",IF(OR(T674="Suppressed",T674="Recently active"),0,IF(F674="past-client",Scoring!$B$3,IF(F674="sphere",Scoring!$B$4,IF(F674="lead",Scoring!$B$5,0)))+MAX(1,MIN(3,N(G674)))*Scoring!$B$6+IF(H674="",Scoring!$B$10,IF(R674&lt;24,Scoring!$B$7,IF(R674&lt;60,Scoring!$B$8,Scoring!$B$9)))+IF(M674="Y",Scoring!$B$11,0)+IF(N(N674)&gt;=7,Scoring!$B$12,IF(N(N674)&gt;=4,Scoring!$B$13,0))))</f>
        <v/>
      </c>
      <c r="V674" s="9">
        <f>IF(A674="","",IF(OR(T674="Suppressed",T674="Recently active"),"-",IF(U674&gt;=Scoring!$B$14,"A",IF(U674&gt;=Scoring!$B$15,"B","C"))))</f>
        <v/>
      </c>
      <c r="W674" s="9">
        <f>IF(OR(A674="",V674="-"),"",COUNTIFS($V$2:$V$1001,"&lt;&gt;-",$U$2:$U$1001,"&gt;"&amp;U674)+1)</f>
        <v/>
      </c>
    </row>
    <row r="675">
      <c r="H675" s="8" t="n"/>
      <c r="R675" s="9">
        <f>IF(A675="","",IF(H675="","never",DATEDIF(H675,Scoring!$B$2,"m")))</f>
        <v/>
      </c>
      <c r="S675" s="9">
        <f>IF(A675="","",IF(L675="Y","None",IF(AND(E675&lt;&gt;"",J675="Y"),"Text",IF(AND(D675&lt;&gt;"",I675&lt;&gt;"Y"),"Email",IF(AND(E675&lt;&gt;"",K675="N"),"Call","None")))))</f>
        <v/>
      </c>
      <c r="T675" s="9">
        <f>IF(A675="","",IF(S675="None","Suppressed",IF(AND(H675&lt;&gt;"",R675&lt;Scoring!$B$16),"Recently active",IF(F675="past-client","Past client",IF(F675="sphere","Sphere",IF(F675="lead","Dormant lead","Needs review"))))))</f>
        <v/>
      </c>
      <c r="U675" s="9">
        <f>IF(A675="","",IF(OR(T675="Suppressed",T675="Recently active"),0,IF(F675="past-client",Scoring!$B$3,IF(F675="sphere",Scoring!$B$4,IF(F675="lead",Scoring!$B$5,0)))+MAX(1,MIN(3,N(G675)))*Scoring!$B$6+IF(H675="",Scoring!$B$10,IF(R675&lt;24,Scoring!$B$7,IF(R675&lt;60,Scoring!$B$8,Scoring!$B$9)))+IF(M675="Y",Scoring!$B$11,0)+IF(N(N675)&gt;=7,Scoring!$B$12,IF(N(N675)&gt;=4,Scoring!$B$13,0))))</f>
        <v/>
      </c>
      <c r="V675" s="9">
        <f>IF(A675="","",IF(OR(T675="Suppressed",T675="Recently active"),"-",IF(U675&gt;=Scoring!$B$14,"A",IF(U675&gt;=Scoring!$B$15,"B","C"))))</f>
        <v/>
      </c>
      <c r="W675" s="9">
        <f>IF(OR(A675="",V675="-"),"",COUNTIFS($V$2:$V$1001,"&lt;&gt;-",$U$2:$U$1001,"&gt;"&amp;U675)+1)</f>
        <v/>
      </c>
    </row>
    <row r="676">
      <c r="H676" s="8" t="n"/>
      <c r="R676" s="9">
        <f>IF(A676="","",IF(H676="","never",DATEDIF(H676,Scoring!$B$2,"m")))</f>
        <v/>
      </c>
      <c r="S676" s="9">
        <f>IF(A676="","",IF(L676="Y","None",IF(AND(E676&lt;&gt;"",J676="Y"),"Text",IF(AND(D676&lt;&gt;"",I676&lt;&gt;"Y"),"Email",IF(AND(E676&lt;&gt;"",K676="N"),"Call","None")))))</f>
        <v/>
      </c>
      <c r="T676" s="9">
        <f>IF(A676="","",IF(S676="None","Suppressed",IF(AND(H676&lt;&gt;"",R676&lt;Scoring!$B$16),"Recently active",IF(F676="past-client","Past client",IF(F676="sphere","Sphere",IF(F676="lead","Dormant lead","Needs review"))))))</f>
        <v/>
      </c>
      <c r="U676" s="9">
        <f>IF(A676="","",IF(OR(T676="Suppressed",T676="Recently active"),0,IF(F676="past-client",Scoring!$B$3,IF(F676="sphere",Scoring!$B$4,IF(F676="lead",Scoring!$B$5,0)))+MAX(1,MIN(3,N(G676)))*Scoring!$B$6+IF(H676="",Scoring!$B$10,IF(R676&lt;24,Scoring!$B$7,IF(R676&lt;60,Scoring!$B$8,Scoring!$B$9)))+IF(M676="Y",Scoring!$B$11,0)+IF(N(N676)&gt;=7,Scoring!$B$12,IF(N(N676)&gt;=4,Scoring!$B$13,0))))</f>
        <v/>
      </c>
      <c r="V676" s="9">
        <f>IF(A676="","",IF(OR(T676="Suppressed",T676="Recently active"),"-",IF(U676&gt;=Scoring!$B$14,"A",IF(U676&gt;=Scoring!$B$15,"B","C"))))</f>
        <v/>
      </c>
      <c r="W676" s="9">
        <f>IF(OR(A676="",V676="-"),"",COUNTIFS($V$2:$V$1001,"&lt;&gt;-",$U$2:$U$1001,"&gt;"&amp;U676)+1)</f>
        <v/>
      </c>
    </row>
    <row r="677">
      <c r="H677" s="8" t="n"/>
      <c r="R677" s="9">
        <f>IF(A677="","",IF(H677="","never",DATEDIF(H677,Scoring!$B$2,"m")))</f>
        <v/>
      </c>
      <c r="S677" s="9">
        <f>IF(A677="","",IF(L677="Y","None",IF(AND(E677&lt;&gt;"",J677="Y"),"Text",IF(AND(D677&lt;&gt;"",I677&lt;&gt;"Y"),"Email",IF(AND(E677&lt;&gt;"",K677="N"),"Call","None")))))</f>
        <v/>
      </c>
      <c r="T677" s="9">
        <f>IF(A677="","",IF(S677="None","Suppressed",IF(AND(H677&lt;&gt;"",R677&lt;Scoring!$B$16),"Recently active",IF(F677="past-client","Past client",IF(F677="sphere","Sphere",IF(F677="lead","Dormant lead","Needs review"))))))</f>
        <v/>
      </c>
      <c r="U677" s="9">
        <f>IF(A677="","",IF(OR(T677="Suppressed",T677="Recently active"),0,IF(F677="past-client",Scoring!$B$3,IF(F677="sphere",Scoring!$B$4,IF(F677="lead",Scoring!$B$5,0)))+MAX(1,MIN(3,N(G677)))*Scoring!$B$6+IF(H677="",Scoring!$B$10,IF(R677&lt;24,Scoring!$B$7,IF(R677&lt;60,Scoring!$B$8,Scoring!$B$9)))+IF(M677="Y",Scoring!$B$11,0)+IF(N(N677)&gt;=7,Scoring!$B$12,IF(N(N677)&gt;=4,Scoring!$B$13,0))))</f>
        <v/>
      </c>
      <c r="V677" s="9">
        <f>IF(A677="","",IF(OR(T677="Suppressed",T677="Recently active"),"-",IF(U677&gt;=Scoring!$B$14,"A",IF(U677&gt;=Scoring!$B$15,"B","C"))))</f>
        <v/>
      </c>
      <c r="W677" s="9">
        <f>IF(OR(A677="",V677="-"),"",COUNTIFS($V$2:$V$1001,"&lt;&gt;-",$U$2:$U$1001,"&gt;"&amp;U677)+1)</f>
        <v/>
      </c>
    </row>
    <row r="678">
      <c r="H678" s="8" t="n"/>
      <c r="R678" s="9">
        <f>IF(A678="","",IF(H678="","never",DATEDIF(H678,Scoring!$B$2,"m")))</f>
        <v/>
      </c>
      <c r="S678" s="9">
        <f>IF(A678="","",IF(L678="Y","None",IF(AND(E678&lt;&gt;"",J678="Y"),"Text",IF(AND(D678&lt;&gt;"",I678&lt;&gt;"Y"),"Email",IF(AND(E678&lt;&gt;"",K678="N"),"Call","None")))))</f>
        <v/>
      </c>
      <c r="T678" s="9">
        <f>IF(A678="","",IF(S678="None","Suppressed",IF(AND(H678&lt;&gt;"",R678&lt;Scoring!$B$16),"Recently active",IF(F678="past-client","Past client",IF(F678="sphere","Sphere",IF(F678="lead","Dormant lead","Needs review"))))))</f>
        <v/>
      </c>
      <c r="U678" s="9">
        <f>IF(A678="","",IF(OR(T678="Suppressed",T678="Recently active"),0,IF(F678="past-client",Scoring!$B$3,IF(F678="sphere",Scoring!$B$4,IF(F678="lead",Scoring!$B$5,0)))+MAX(1,MIN(3,N(G678)))*Scoring!$B$6+IF(H678="",Scoring!$B$10,IF(R678&lt;24,Scoring!$B$7,IF(R678&lt;60,Scoring!$B$8,Scoring!$B$9)))+IF(M678="Y",Scoring!$B$11,0)+IF(N(N678)&gt;=7,Scoring!$B$12,IF(N(N678)&gt;=4,Scoring!$B$13,0))))</f>
        <v/>
      </c>
      <c r="V678" s="9">
        <f>IF(A678="","",IF(OR(T678="Suppressed",T678="Recently active"),"-",IF(U678&gt;=Scoring!$B$14,"A",IF(U678&gt;=Scoring!$B$15,"B","C"))))</f>
        <v/>
      </c>
      <c r="W678" s="9">
        <f>IF(OR(A678="",V678="-"),"",COUNTIFS($V$2:$V$1001,"&lt;&gt;-",$U$2:$U$1001,"&gt;"&amp;U678)+1)</f>
        <v/>
      </c>
    </row>
    <row r="679">
      <c r="H679" s="8" t="n"/>
      <c r="R679" s="9">
        <f>IF(A679="","",IF(H679="","never",DATEDIF(H679,Scoring!$B$2,"m")))</f>
        <v/>
      </c>
      <c r="S679" s="9">
        <f>IF(A679="","",IF(L679="Y","None",IF(AND(E679&lt;&gt;"",J679="Y"),"Text",IF(AND(D679&lt;&gt;"",I679&lt;&gt;"Y"),"Email",IF(AND(E679&lt;&gt;"",K679="N"),"Call","None")))))</f>
        <v/>
      </c>
      <c r="T679" s="9">
        <f>IF(A679="","",IF(S679="None","Suppressed",IF(AND(H679&lt;&gt;"",R679&lt;Scoring!$B$16),"Recently active",IF(F679="past-client","Past client",IF(F679="sphere","Sphere",IF(F679="lead","Dormant lead","Needs review"))))))</f>
        <v/>
      </c>
      <c r="U679" s="9">
        <f>IF(A679="","",IF(OR(T679="Suppressed",T679="Recently active"),0,IF(F679="past-client",Scoring!$B$3,IF(F679="sphere",Scoring!$B$4,IF(F679="lead",Scoring!$B$5,0)))+MAX(1,MIN(3,N(G679)))*Scoring!$B$6+IF(H679="",Scoring!$B$10,IF(R679&lt;24,Scoring!$B$7,IF(R679&lt;60,Scoring!$B$8,Scoring!$B$9)))+IF(M679="Y",Scoring!$B$11,0)+IF(N(N679)&gt;=7,Scoring!$B$12,IF(N(N679)&gt;=4,Scoring!$B$13,0))))</f>
        <v/>
      </c>
      <c r="V679" s="9">
        <f>IF(A679="","",IF(OR(T679="Suppressed",T679="Recently active"),"-",IF(U679&gt;=Scoring!$B$14,"A",IF(U679&gt;=Scoring!$B$15,"B","C"))))</f>
        <v/>
      </c>
      <c r="W679" s="9">
        <f>IF(OR(A679="",V679="-"),"",COUNTIFS($V$2:$V$1001,"&lt;&gt;-",$U$2:$U$1001,"&gt;"&amp;U679)+1)</f>
        <v/>
      </c>
    </row>
    <row r="680">
      <c r="H680" s="8" t="n"/>
      <c r="R680" s="9">
        <f>IF(A680="","",IF(H680="","never",DATEDIF(H680,Scoring!$B$2,"m")))</f>
        <v/>
      </c>
      <c r="S680" s="9">
        <f>IF(A680="","",IF(L680="Y","None",IF(AND(E680&lt;&gt;"",J680="Y"),"Text",IF(AND(D680&lt;&gt;"",I680&lt;&gt;"Y"),"Email",IF(AND(E680&lt;&gt;"",K680="N"),"Call","None")))))</f>
        <v/>
      </c>
      <c r="T680" s="9">
        <f>IF(A680="","",IF(S680="None","Suppressed",IF(AND(H680&lt;&gt;"",R680&lt;Scoring!$B$16),"Recently active",IF(F680="past-client","Past client",IF(F680="sphere","Sphere",IF(F680="lead","Dormant lead","Needs review"))))))</f>
        <v/>
      </c>
      <c r="U680" s="9">
        <f>IF(A680="","",IF(OR(T680="Suppressed",T680="Recently active"),0,IF(F680="past-client",Scoring!$B$3,IF(F680="sphere",Scoring!$B$4,IF(F680="lead",Scoring!$B$5,0)))+MAX(1,MIN(3,N(G680)))*Scoring!$B$6+IF(H680="",Scoring!$B$10,IF(R680&lt;24,Scoring!$B$7,IF(R680&lt;60,Scoring!$B$8,Scoring!$B$9)))+IF(M680="Y",Scoring!$B$11,0)+IF(N(N680)&gt;=7,Scoring!$B$12,IF(N(N680)&gt;=4,Scoring!$B$13,0))))</f>
        <v/>
      </c>
      <c r="V680" s="9">
        <f>IF(A680="","",IF(OR(T680="Suppressed",T680="Recently active"),"-",IF(U680&gt;=Scoring!$B$14,"A",IF(U680&gt;=Scoring!$B$15,"B","C"))))</f>
        <v/>
      </c>
      <c r="W680" s="9">
        <f>IF(OR(A680="",V680="-"),"",COUNTIFS($V$2:$V$1001,"&lt;&gt;-",$U$2:$U$1001,"&gt;"&amp;U680)+1)</f>
        <v/>
      </c>
    </row>
    <row r="681">
      <c r="H681" s="8" t="n"/>
      <c r="R681" s="9">
        <f>IF(A681="","",IF(H681="","never",DATEDIF(H681,Scoring!$B$2,"m")))</f>
        <v/>
      </c>
      <c r="S681" s="9">
        <f>IF(A681="","",IF(L681="Y","None",IF(AND(E681&lt;&gt;"",J681="Y"),"Text",IF(AND(D681&lt;&gt;"",I681&lt;&gt;"Y"),"Email",IF(AND(E681&lt;&gt;"",K681="N"),"Call","None")))))</f>
        <v/>
      </c>
      <c r="T681" s="9">
        <f>IF(A681="","",IF(S681="None","Suppressed",IF(AND(H681&lt;&gt;"",R681&lt;Scoring!$B$16),"Recently active",IF(F681="past-client","Past client",IF(F681="sphere","Sphere",IF(F681="lead","Dormant lead","Needs review"))))))</f>
        <v/>
      </c>
      <c r="U681" s="9">
        <f>IF(A681="","",IF(OR(T681="Suppressed",T681="Recently active"),0,IF(F681="past-client",Scoring!$B$3,IF(F681="sphere",Scoring!$B$4,IF(F681="lead",Scoring!$B$5,0)))+MAX(1,MIN(3,N(G681)))*Scoring!$B$6+IF(H681="",Scoring!$B$10,IF(R681&lt;24,Scoring!$B$7,IF(R681&lt;60,Scoring!$B$8,Scoring!$B$9)))+IF(M681="Y",Scoring!$B$11,0)+IF(N(N681)&gt;=7,Scoring!$B$12,IF(N(N681)&gt;=4,Scoring!$B$13,0))))</f>
        <v/>
      </c>
      <c r="V681" s="9">
        <f>IF(A681="","",IF(OR(T681="Suppressed",T681="Recently active"),"-",IF(U681&gt;=Scoring!$B$14,"A",IF(U681&gt;=Scoring!$B$15,"B","C"))))</f>
        <v/>
      </c>
      <c r="W681" s="9">
        <f>IF(OR(A681="",V681="-"),"",COUNTIFS($V$2:$V$1001,"&lt;&gt;-",$U$2:$U$1001,"&gt;"&amp;U681)+1)</f>
        <v/>
      </c>
    </row>
    <row r="682">
      <c r="H682" s="8" t="n"/>
      <c r="R682" s="9">
        <f>IF(A682="","",IF(H682="","never",DATEDIF(H682,Scoring!$B$2,"m")))</f>
        <v/>
      </c>
      <c r="S682" s="9">
        <f>IF(A682="","",IF(L682="Y","None",IF(AND(E682&lt;&gt;"",J682="Y"),"Text",IF(AND(D682&lt;&gt;"",I682&lt;&gt;"Y"),"Email",IF(AND(E682&lt;&gt;"",K682="N"),"Call","None")))))</f>
        <v/>
      </c>
      <c r="T682" s="9">
        <f>IF(A682="","",IF(S682="None","Suppressed",IF(AND(H682&lt;&gt;"",R682&lt;Scoring!$B$16),"Recently active",IF(F682="past-client","Past client",IF(F682="sphere","Sphere",IF(F682="lead","Dormant lead","Needs review"))))))</f>
        <v/>
      </c>
      <c r="U682" s="9">
        <f>IF(A682="","",IF(OR(T682="Suppressed",T682="Recently active"),0,IF(F682="past-client",Scoring!$B$3,IF(F682="sphere",Scoring!$B$4,IF(F682="lead",Scoring!$B$5,0)))+MAX(1,MIN(3,N(G682)))*Scoring!$B$6+IF(H682="",Scoring!$B$10,IF(R682&lt;24,Scoring!$B$7,IF(R682&lt;60,Scoring!$B$8,Scoring!$B$9)))+IF(M682="Y",Scoring!$B$11,0)+IF(N(N682)&gt;=7,Scoring!$B$12,IF(N(N682)&gt;=4,Scoring!$B$13,0))))</f>
        <v/>
      </c>
      <c r="V682" s="9">
        <f>IF(A682="","",IF(OR(T682="Suppressed",T682="Recently active"),"-",IF(U682&gt;=Scoring!$B$14,"A",IF(U682&gt;=Scoring!$B$15,"B","C"))))</f>
        <v/>
      </c>
      <c r="W682" s="9">
        <f>IF(OR(A682="",V682="-"),"",COUNTIFS($V$2:$V$1001,"&lt;&gt;-",$U$2:$U$1001,"&gt;"&amp;U682)+1)</f>
        <v/>
      </c>
    </row>
    <row r="683">
      <c r="H683" s="8" t="n"/>
      <c r="R683" s="9">
        <f>IF(A683="","",IF(H683="","never",DATEDIF(H683,Scoring!$B$2,"m")))</f>
        <v/>
      </c>
      <c r="S683" s="9">
        <f>IF(A683="","",IF(L683="Y","None",IF(AND(E683&lt;&gt;"",J683="Y"),"Text",IF(AND(D683&lt;&gt;"",I683&lt;&gt;"Y"),"Email",IF(AND(E683&lt;&gt;"",K683="N"),"Call","None")))))</f>
        <v/>
      </c>
      <c r="T683" s="9">
        <f>IF(A683="","",IF(S683="None","Suppressed",IF(AND(H683&lt;&gt;"",R683&lt;Scoring!$B$16),"Recently active",IF(F683="past-client","Past client",IF(F683="sphere","Sphere",IF(F683="lead","Dormant lead","Needs review"))))))</f>
        <v/>
      </c>
      <c r="U683" s="9">
        <f>IF(A683="","",IF(OR(T683="Suppressed",T683="Recently active"),0,IF(F683="past-client",Scoring!$B$3,IF(F683="sphere",Scoring!$B$4,IF(F683="lead",Scoring!$B$5,0)))+MAX(1,MIN(3,N(G683)))*Scoring!$B$6+IF(H683="",Scoring!$B$10,IF(R683&lt;24,Scoring!$B$7,IF(R683&lt;60,Scoring!$B$8,Scoring!$B$9)))+IF(M683="Y",Scoring!$B$11,0)+IF(N(N683)&gt;=7,Scoring!$B$12,IF(N(N683)&gt;=4,Scoring!$B$13,0))))</f>
        <v/>
      </c>
      <c r="V683" s="9">
        <f>IF(A683="","",IF(OR(T683="Suppressed",T683="Recently active"),"-",IF(U683&gt;=Scoring!$B$14,"A",IF(U683&gt;=Scoring!$B$15,"B","C"))))</f>
        <v/>
      </c>
      <c r="W683" s="9">
        <f>IF(OR(A683="",V683="-"),"",COUNTIFS($V$2:$V$1001,"&lt;&gt;-",$U$2:$U$1001,"&gt;"&amp;U683)+1)</f>
        <v/>
      </c>
    </row>
    <row r="684">
      <c r="H684" s="8" t="n"/>
      <c r="R684" s="9">
        <f>IF(A684="","",IF(H684="","never",DATEDIF(H684,Scoring!$B$2,"m")))</f>
        <v/>
      </c>
      <c r="S684" s="9">
        <f>IF(A684="","",IF(L684="Y","None",IF(AND(E684&lt;&gt;"",J684="Y"),"Text",IF(AND(D684&lt;&gt;"",I684&lt;&gt;"Y"),"Email",IF(AND(E684&lt;&gt;"",K684="N"),"Call","None")))))</f>
        <v/>
      </c>
      <c r="T684" s="9">
        <f>IF(A684="","",IF(S684="None","Suppressed",IF(AND(H684&lt;&gt;"",R684&lt;Scoring!$B$16),"Recently active",IF(F684="past-client","Past client",IF(F684="sphere","Sphere",IF(F684="lead","Dormant lead","Needs review"))))))</f>
        <v/>
      </c>
      <c r="U684" s="9">
        <f>IF(A684="","",IF(OR(T684="Suppressed",T684="Recently active"),0,IF(F684="past-client",Scoring!$B$3,IF(F684="sphere",Scoring!$B$4,IF(F684="lead",Scoring!$B$5,0)))+MAX(1,MIN(3,N(G684)))*Scoring!$B$6+IF(H684="",Scoring!$B$10,IF(R684&lt;24,Scoring!$B$7,IF(R684&lt;60,Scoring!$B$8,Scoring!$B$9)))+IF(M684="Y",Scoring!$B$11,0)+IF(N(N684)&gt;=7,Scoring!$B$12,IF(N(N684)&gt;=4,Scoring!$B$13,0))))</f>
        <v/>
      </c>
      <c r="V684" s="9">
        <f>IF(A684="","",IF(OR(T684="Suppressed",T684="Recently active"),"-",IF(U684&gt;=Scoring!$B$14,"A",IF(U684&gt;=Scoring!$B$15,"B","C"))))</f>
        <v/>
      </c>
      <c r="W684" s="9">
        <f>IF(OR(A684="",V684="-"),"",COUNTIFS($V$2:$V$1001,"&lt;&gt;-",$U$2:$U$1001,"&gt;"&amp;U684)+1)</f>
        <v/>
      </c>
    </row>
    <row r="685">
      <c r="H685" s="8" t="n"/>
      <c r="R685" s="9">
        <f>IF(A685="","",IF(H685="","never",DATEDIF(H685,Scoring!$B$2,"m")))</f>
        <v/>
      </c>
      <c r="S685" s="9">
        <f>IF(A685="","",IF(L685="Y","None",IF(AND(E685&lt;&gt;"",J685="Y"),"Text",IF(AND(D685&lt;&gt;"",I685&lt;&gt;"Y"),"Email",IF(AND(E685&lt;&gt;"",K685="N"),"Call","None")))))</f>
        <v/>
      </c>
      <c r="T685" s="9">
        <f>IF(A685="","",IF(S685="None","Suppressed",IF(AND(H685&lt;&gt;"",R685&lt;Scoring!$B$16),"Recently active",IF(F685="past-client","Past client",IF(F685="sphere","Sphere",IF(F685="lead","Dormant lead","Needs review"))))))</f>
        <v/>
      </c>
      <c r="U685" s="9">
        <f>IF(A685="","",IF(OR(T685="Suppressed",T685="Recently active"),0,IF(F685="past-client",Scoring!$B$3,IF(F685="sphere",Scoring!$B$4,IF(F685="lead",Scoring!$B$5,0)))+MAX(1,MIN(3,N(G685)))*Scoring!$B$6+IF(H685="",Scoring!$B$10,IF(R685&lt;24,Scoring!$B$7,IF(R685&lt;60,Scoring!$B$8,Scoring!$B$9)))+IF(M685="Y",Scoring!$B$11,0)+IF(N(N685)&gt;=7,Scoring!$B$12,IF(N(N685)&gt;=4,Scoring!$B$13,0))))</f>
        <v/>
      </c>
      <c r="V685" s="9">
        <f>IF(A685="","",IF(OR(T685="Suppressed",T685="Recently active"),"-",IF(U685&gt;=Scoring!$B$14,"A",IF(U685&gt;=Scoring!$B$15,"B","C"))))</f>
        <v/>
      </c>
      <c r="W685" s="9">
        <f>IF(OR(A685="",V685="-"),"",COUNTIFS($V$2:$V$1001,"&lt;&gt;-",$U$2:$U$1001,"&gt;"&amp;U685)+1)</f>
        <v/>
      </c>
    </row>
    <row r="686">
      <c r="H686" s="8" t="n"/>
      <c r="R686" s="9">
        <f>IF(A686="","",IF(H686="","never",DATEDIF(H686,Scoring!$B$2,"m")))</f>
        <v/>
      </c>
      <c r="S686" s="9">
        <f>IF(A686="","",IF(L686="Y","None",IF(AND(E686&lt;&gt;"",J686="Y"),"Text",IF(AND(D686&lt;&gt;"",I686&lt;&gt;"Y"),"Email",IF(AND(E686&lt;&gt;"",K686="N"),"Call","None")))))</f>
        <v/>
      </c>
      <c r="T686" s="9">
        <f>IF(A686="","",IF(S686="None","Suppressed",IF(AND(H686&lt;&gt;"",R686&lt;Scoring!$B$16),"Recently active",IF(F686="past-client","Past client",IF(F686="sphere","Sphere",IF(F686="lead","Dormant lead","Needs review"))))))</f>
        <v/>
      </c>
      <c r="U686" s="9">
        <f>IF(A686="","",IF(OR(T686="Suppressed",T686="Recently active"),0,IF(F686="past-client",Scoring!$B$3,IF(F686="sphere",Scoring!$B$4,IF(F686="lead",Scoring!$B$5,0)))+MAX(1,MIN(3,N(G686)))*Scoring!$B$6+IF(H686="",Scoring!$B$10,IF(R686&lt;24,Scoring!$B$7,IF(R686&lt;60,Scoring!$B$8,Scoring!$B$9)))+IF(M686="Y",Scoring!$B$11,0)+IF(N(N686)&gt;=7,Scoring!$B$12,IF(N(N686)&gt;=4,Scoring!$B$13,0))))</f>
        <v/>
      </c>
      <c r="V686" s="9">
        <f>IF(A686="","",IF(OR(T686="Suppressed",T686="Recently active"),"-",IF(U686&gt;=Scoring!$B$14,"A",IF(U686&gt;=Scoring!$B$15,"B","C"))))</f>
        <v/>
      </c>
      <c r="W686" s="9">
        <f>IF(OR(A686="",V686="-"),"",COUNTIFS($V$2:$V$1001,"&lt;&gt;-",$U$2:$U$1001,"&gt;"&amp;U686)+1)</f>
        <v/>
      </c>
    </row>
    <row r="687">
      <c r="H687" s="8" t="n"/>
      <c r="R687" s="9">
        <f>IF(A687="","",IF(H687="","never",DATEDIF(H687,Scoring!$B$2,"m")))</f>
        <v/>
      </c>
      <c r="S687" s="9">
        <f>IF(A687="","",IF(L687="Y","None",IF(AND(E687&lt;&gt;"",J687="Y"),"Text",IF(AND(D687&lt;&gt;"",I687&lt;&gt;"Y"),"Email",IF(AND(E687&lt;&gt;"",K687="N"),"Call","None")))))</f>
        <v/>
      </c>
      <c r="T687" s="9">
        <f>IF(A687="","",IF(S687="None","Suppressed",IF(AND(H687&lt;&gt;"",R687&lt;Scoring!$B$16),"Recently active",IF(F687="past-client","Past client",IF(F687="sphere","Sphere",IF(F687="lead","Dormant lead","Needs review"))))))</f>
        <v/>
      </c>
      <c r="U687" s="9">
        <f>IF(A687="","",IF(OR(T687="Suppressed",T687="Recently active"),0,IF(F687="past-client",Scoring!$B$3,IF(F687="sphere",Scoring!$B$4,IF(F687="lead",Scoring!$B$5,0)))+MAX(1,MIN(3,N(G687)))*Scoring!$B$6+IF(H687="",Scoring!$B$10,IF(R687&lt;24,Scoring!$B$7,IF(R687&lt;60,Scoring!$B$8,Scoring!$B$9)))+IF(M687="Y",Scoring!$B$11,0)+IF(N(N687)&gt;=7,Scoring!$B$12,IF(N(N687)&gt;=4,Scoring!$B$13,0))))</f>
        <v/>
      </c>
      <c r="V687" s="9">
        <f>IF(A687="","",IF(OR(T687="Suppressed",T687="Recently active"),"-",IF(U687&gt;=Scoring!$B$14,"A",IF(U687&gt;=Scoring!$B$15,"B","C"))))</f>
        <v/>
      </c>
      <c r="W687" s="9">
        <f>IF(OR(A687="",V687="-"),"",COUNTIFS($V$2:$V$1001,"&lt;&gt;-",$U$2:$U$1001,"&gt;"&amp;U687)+1)</f>
        <v/>
      </c>
    </row>
    <row r="688">
      <c r="H688" s="8" t="n"/>
      <c r="R688" s="9">
        <f>IF(A688="","",IF(H688="","never",DATEDIF(H688,Scoring!$B$2,"m")))</f>
        <v/>
      </c>
      <c r="S688" s="9">
        <f>IF(A688="","",IF(L688="Y","None",IF(AND(E688&lt;&gt;"",J688="Y"),"Text",IF(AND(D688&lt;&gt;"",I688&lt;&gt;"Y"),"Email",IF(AND(E688&lt;&gt;"",K688="N"),"Call","None")))))</f>
        <v/>
      </c>
      <c r="T688" s="9">
        <f>IF(A688="","",IF(S688="None","Suppressed",IF(AND(H688&lt;&gt;"",R688&lt;Scoring!$B$16),"Recently active",IF(F688="past-client","Past client",IF(F688="sphere","Sphere",IF(F688="lead","Dormant lead","Needs review"))))))</f>
        <v/>
      </c>
      <c r="U688" s="9">
        <f>IF(A688="","",IF(OR(T688="Suppressed",T688="Recently active"),0,IF(F688="past-client",Scoring!$B$3,IF(F688="sphere",Scoring!$B$4,IF(F688="lead",Scoring!$B$5,0)))+MAX(1,MIN(3,N(G688)))*Scoring!$B$6+IF(H688="",Scoring!$B$10,IF(R688&lt;24,Scoring!$B$7,IF(R688&lt;60,Scoring!$B$8,Scoring!$B$9)))+IF(M688="Y",Scoring!$B$11,0)+IF(N(N688)&gt;=7,Scoring!$B$12,IF(N(N688)&gt;=4,Scoring!$B$13,0))))</f>
        <v/>
      </c>
      <c r="V688" s="9">
        <f>IF(A688="","",IF(OR(T688="Suppressed",T688="Recently active"),"-",IF(U688&gt;=Scoring!$B$14,"A",IF(U688&gt;=Scoring!$B$15,"B","C"))))</f>
        <v/>
      </c>
      <c r="W688" s="9">
        <f>IF(OR(A688="",V688="-"),"",COUNTIFS($V$2:$V$1001,"&lt;&gt;-",$U$2:$U$1001,"&gt;"&amp;U688)+1)</f>
        <v/>
      </c>
    </row>
    <row r="689">
      <c r="H689" s="8" t="n"/>
      <c r="R689" s="9">
        <f>IF(A689="","",IF(H689="","never",DATEDIF(H689,Scoring!$B$2,"m")))</f>
        <v/>
      </c>
      <c r="S689" s="9">
        <f>IF(A689="","",IF(L689="Y","None",IF(AND(E689&lt;&gt;"",J689="Y"),"Text",IF(AND(D689&lt;&gt;"",I689&lt;&gt;"Y"),"Email",IF(AND(E689&lt;&gt;"",K689="N"),"Call","None")))))</f>
        <v/>
      </c>
      <c r="T689" s="9">
        <f>IF(A689="","",IF(S689="None","Suppressed",IF(AND(H689&lt;&gt;"",R689&lt;Scoring!$B$16),"Recently active",IF(F689="past-client","Past client",IF(F689="sphere","Sphere",IF(F689="lead","Dormant lead","Needs review"))))))</f>
        <v/>
      </c>
      <c r="U689" s="9">
        <f>IF(A689="","",IF(OR(T689="Suppressed",T689="Recently active"),0,IF(F689="past-client",Scoring!$B$3,IF(F689="sphere",Scoring!$B$4,IF(F689="lead",Scoring!$B$5,0)))+MAX(1,MIN(3,N(G689)))*Scoring!$B$6+IF(H689="",Scoring!$B$10,IF(R689&lt;24,Scoring!$B$7,IF(R689&lt;60,Scoring!$B$8,Scoring!$B$9)))+IF(M689="Y",Scoring!$B$11,0)+IF(N(N689)&gt;=7,Scoring!$B$12,IF(N(N689)&gt;=4,Scoring!$B$13,0))))</f>
        <v/>
      </c>
      <c r="V689" s="9">
        <f>IF(A689="","",IF(OR(T689="Suppressed",T689="Recently active"),"-",IF(U689&gt;=Scoring!$B$14,"A",IF(U689&gt;=Scoring!$B$15,"B","C"))))</f>
        <v/>
      </c>
      <c r="W689" s="9">
        <f>IF(OR(A689="",V689="-"),"",COUNTIFS($V$2:$V$1001,"&lt;&gt;-",$U$2:$U$1001,"&gt;"&amp;U689)+1)</f>
        <v/>
      </c>
    </row>
    <row r="690">
      <c r="H690" s="8" t="n"/>
      <c r="R690" s="9">
        <f>IF(A690="","",IF(H690="","never",DATEDIF(H690,Scoring!$B$2,"m")))</f>
        <v/>
      </c>
      <c r="S690" s="9">
        <f>IF(A690="","",IF(L690="Y","None",IF(AND(E690&lt;&gt;"",J690="Y"),"Text",IF(AND(D690&lt;&gt;"",I690&lt;&gt;"Y"),"Email",IF(AND(E690&lt;&gt;"",K690="N"),"Call","None")))))</f>
        <v/>
      </c>
      <c r="T690" s="9">
        <f>IF(A690="","",IF(S690="None","Suppressed",IF(AND(H690&lt;&gt;"",R690&lt;Scoring!$B$16),"Recently active",IF(F690="past-client","Past client",IF(F690="sphere","Sphere",IF(F690="lead","Dormant lead","Needs review"))))))</f>
        <v/>
      </c>
      <c r="U690" s="9">
        <f>IF(A690="","",IF(OR(T690="Suppressed",T690="Recently active"),0,IF(F690="past-client",Scoring!$B$3,IF(F690="sphere",Scoring!$B$4,IF(F690="lead",Scoring!$B$5,0)))+MAX(1,MIN(3,N(G690)))*Scoring!$B$6+IF(H690="",Scoring!$B$10,IF(R690&lt;24,Scoring!$B$7,IF(R690&lt;60,Scoring!$B$8,Scoring!$B$9)))+IF(M690="Y",Scoring!$B$11,0)+IF(N(N690)&gt;=7,Scoring!$B$12,IF(N(N690)&gt;=4,Scoring!$B$13,0))))</f>
        <v/>
      </c>
      <c r="V690" s="9">
        <f>IF(A690="","",IF(OR(T690="Suppressed",T690="Recently active"),"-",IF(U690&gt;=Scoring!$B$14,"A",IF(U690&gt;=Scoring!$B$15,"B","C"))))</f>
        <v/>
      </c>
      <c r="W690" s="9">
        <f>IF(OR(A690="",V690="-"),"",COUNTIFS($V$2:$V$1001,"&lt;&gt;-",$U$2:$U$1001,"&gt;"&amp;U690)+1)</f>
        <v/>
      </c>
    </row>
    <row r="691">
      <c r="H691" s="8" t="n"/>
      <c r="R691" s="9">
        <f>IF(A691="","",IF(H691="","never",DATEDIF(H691,Scoring!$B$2,"m")))</f>
        <v/>
      </c>
      <c r="S691" s="9">
        <f>IF(A691="","",IF(L691="Y","None",IF(AND(E691&lt;&gt;"",J691="Y"),"Text",IF(AND(D691&lt;&gt;"",I691&lt;&gt;"Y"),"Email",IF(AND(E691&lt;&gt;"",K691="N"),"Call","None")))))</f>
        <v/>
      </c>
      <c r="T691" s="9">
        <f>IF(A691="","",IF(S691="None","Suppressed",IF(AND(H691&lt;&gt;"",R691&lt;Scoring!$B$16),"Recently active",IF(F691="past-client","Past client",IF(F691="sphere","Sphere",IF(F691="lead","Dormant lead","Needs review"))))))</f>
        <v/>
      </c>
      <c r="U691" s="9">
        <f>IF(A691="","",IF(OR(T691="Suppressed",T691="Recently active"),0,IF(F691="past-client",Scoring!$B$3,IF(F691="sphere",Scoring!$B$4,IF(F691="lead",Scoring!$B$5,0)))+MAX(1,MIN(3,N(G691)))*Scoring!$B$6+IF(H691="",Scoring!$B$10,IF(R691&lt;24,Scoring!$B$7,IF(R691&lt;60,Scoring!$B$8,Scoring!$B$9)))+IF(M691="Y",Scoring!$B$11,0)+IF(N(N691)&gt;=7,Scoring!$B$12,IF(N(N691)&gt;=4,Scoring!$B$13,0))))</f>
        <v/>
      </c>
      <c r="V691" s="9">
        <f>IF(A691="","",IF(OR(T691="Suppressed",T691="Recently active"),"-",IF(U691&gt;=Scoring!$B$14,"A",IF(U691&gt;=Scoring!$B$15,"B","C"))))</f>
        <v/>
      </c>
      <c r="W691" s="9">
        <f>IF(OR(A691="",V691="-"),"",COUNTIFS($V$2:$V$1001,"&lt;&gt;-",$U$2:$U$1001,"&gt;"&amp;U691)+1)</f>
        <v/>
      </c>
    </row>
    <row r="692">
      <c r="H692" s="8" t="n"/>
      <c r="R692" s="9">
        <f>IF(A692="","",IF(H692="","never",DATEDIF(H692,Scoring!$B$2,"m")))</f>
        <v/>
      </c>
      <c r="S692" s="9">
        <f>IF(A692="","",IF(L692="Y","None",IF(AND(E692&lt;&gt;"",J692="Y"),"Text",IF(AND(D692&lt;&gt;"",I692&lt;&gt;"Y"),"Email",IF(AND(E692&lt;&gt;"",K692="N"),"Call","None")))))</f>
        <v/>
      </c>
      <c r="T692" s="9">
        <f>IF(A692="","",IF(S692="None","Suppressed",IF(AND(H692&lt;&gt;"",R692&lt;Scoring!$B$16),"Recently active",IF(F692="past-client","Past client",IF(F692="sphere","Sphere",IF(F692="lead","Dormant lead","Needs review"))))))</f>
        <v/>
      </c>
      <c r="U692" s="9">
        <f>IF(A692="","",IF(OR(T692="Suppressed",T692="Recently active"),0,IF(F692="past-client",Scoring!$B$3,IF(F692="sphere",Scoring!$B$4,IF(F692="lead",Scoring!$B$5,0)))+MAX(1,MIN(3,N(G692)))*Scoring!$B$6+IF(H692="",Scoring!$B$10,IF(R692&lt;24,Scoring!$B$7,IF(R692&lt;60,Scoring!$B$8,Scoring!$B$9)))+IF(M692="Y",Scoring!$B$11,0)+IF(N(N692)&gt;=7,Scoring!$B$12,IF(N(N692)&gt;=4,Scoring!$B$13,0))))</f>
        <v/>
      </c>
      <c r="V692" s="9">
        <f>IF(A692="","",IF(OR(T692="Suppressed",T692="Recently active"),"-",IF(U692&gt;=Scoring!$B$14,"A",IF(U692&gt;=Scoring!$B$15,"B","C"))))</f>
        <v/>
      </c>
      <c r="W692" s="9">
        <f>IF(OR(A692="",V692="-"),"",COUNTIFS($V$2:$V$1001,"&lt;&gt;-",$U$2:$U$1001,"&gt;"&amp;U692)+1)</f>
        <v/>
      </c>
    </row>
    <row r="693">
      <c r="H693" s="8" t="n"/>
      <c r="R693" s="9">
        <f>IF(A693="","",IF(H693="","never",DATEDIF(H693,Scoring!$B$2,"m")))</f>
        <v/>
      </c>
      <c r="S693" s="9">
        <f>IF(A693="","",IF(L693="Y","None",IF(AND(E693&lt;&gt;"",J693="Y"),"Text",IF(AND(D693&lt;&gt;"",I693&lt;&gt;"Y"),"Email",IF(AND(E693&lt;&gt;"",K693="N"),"Call","None")))))</f>
        <v/>
      </c>
      <c r="T693" s="9">
        <f>IF(A693="","",IF(S693="None","Suppressed",IF(AND(H693&lt;&gt;"",R693&lt;Scoring!$B$16),"Recently active",IF(F693="past-client","Past client",IF(F693="sphere","Sphere",IF(F693="lead","Dormant lead","Needs review"))))))</f>
        <v/>
      </c>
      <c r="U693" s="9">
        <f>IF(A693="","",IF(OR(T693="Suppressed",T693="Recently active"),0,IF(F693="past-client",Scoring!$B$3,IF(F693="sphere",Scoring!$B$4,IF(F693="lead",Scoring!$B$5,0)))+MAX(1,MIN(3,N(G693)))*Scoring!$B$6+IF(H693="",Scoring!$B$10,IF(R693&lt;24,Scoring!$B$7,IF(R693&lt;60,Scoring!$B$8,Scoring!$B$9)))+IF(M693="Y",Scoring!$B$11,0)+IF(N(N693)&gt;=7,Scoring!$B$12,IF(N(N693)&gt;=4,Scoring!$B$13,0))))</f>
        <v/>
      </c>
      <c r="V693" s="9">
        <f>IF(A693="","",IF(OR(T693="Suppressed",T693="Recently active"),"-",IF(U693&gt;=Scoring!$B$14,"A",IF(U693&gt;=Scoring!$B$15,"B","C"))))</f>
        <v/>
      </c>
      <c r="W693" s="9">
        <f>IF(OR(A693="",V693="-"),"",COUNTIFS($V$2:$V$1001,"&lt;&gt;-",$U$2:$U$1001,"&gt;"&amp;U693)+1)</f>
        <v/>
      </c>
    </row>
    <row r="694">
      <c r="H694" s="8" t="n"/>
      <c r="R694" s="9">
        <f>IF(A694="","",IF(H694="","never",DATEDIF(H694,Scoring!$B$2,"m")))</f>
        <v/>
      </c>
      <c r="S694" s="9">
        <f>IF(A694="","",IF(L694="Y","None",IF(AND(E694&lt;&gt;"",J694="Y"),"Text",IF(AND(D694&lt;&gt;"",I694&lt;&gt;"Y"),"Email",IF(AND(E694&lt;&gt;"",K694="N"),"Call","None")))))</f>
        <v/>
      </c>
      <c r="T694" s="9">
        <f>IF(A694="","",IF(S694="None","Suppressed",IF(AND(H694&lt;&gt;"",R694&lt;Scoring!$B$16),"Recently active",IF(F694="past-client","Past client",IF(F694="sphere","Sphere",IF(F694="lead","Dormant lead","Needs review"))))))</f>
        <v/>
      </c>
      <c r="U694" s="9">
        <f>IF(A694="","",IF(OR(T694="Suppressed",T694="Recently active"),0,IF(F694="past-client",Scoring!$B$3,IF(F694="sphere",Scoring!$B$4,IF(F694="lead",Scoring!$B$5,0)))+MAX(1,MIN(3,N(G694)))*Scoring!$B$6+IF(H694="",Scoring!$B$10,IF(R694&lt;24,Scoring!$B$7,IF(R694&lt;60,Scoring!$B$8,Scoring!$B$9)))+IF(M694="Y",Scoring!$B$11,0)+IF(N(N694)&gt;=7,Scoring!$B$12,IF(N(N694)&gt;=4,Scoring!$B$13,0))))</f>
        <v/>
      </c>
      <c r="V694" s="9">
        <f>IF(A694="","",IF(OR(T694="Suppressed",T694="Recently active"),"-",IF(U694&gt;=Scoring!$B$14,"A",IF(U694&gt;=Scoring!$B$15,"B","C"))))</f>
        <v/>
      </c>
      <c r="W694" s="9">
        <f>IF(OR(A694="",V694="-"),"",COUNTIFS($V$2:$V$1001,"&lt;&gt;-",$U$2:$U$1001,"&gt;"&amp;U694)+1)</f>
        <v/>
      </c>
    </row>
    <row r="695">
      <c r="H695" s="8" t="n"/>
      <c r="R695" s="9">
        <f>IF(A695="","",IF(H695="","never",DATEDIF(H695,Scoring!$B$2,"m")))</f>
        <v/>
      </c>
      <c r="S695" s="9">
        <f>IF(A695="","",IF(L695="Y","None",IF(AND(E695&lt;&gt;"",J695="Y"),"Text",IF(AND(D695&lt;&gt;"",I695&lt;&gt;"Y"),"Email",IF(AND(E695&lt;&gt;"",K695="N"),"Call","None")))))</f>
        <v/>
      </c>
      <c r="T695" s="9">
        <f>IF(A695="","",IF(S695="None","Suppressed",IF(AND(H695&lt;&gt;"",R695&lt;Scoring!$B$16),"Recently active",IF(F695="past-client","Past client",IF(F695="sphere","Sphere",IF(F695="lead","Dormant lead","Needs review"))))))</f>
        <v/>
      </c>
      <c r="U695" s="9">
        <f>IF(A695="","",IF(OR(T695="Suppressed",T695="Recently active"),0,IF(F695="past-client",Scoring!$B$3,IF(F695="sphere",Scoring!$B$4,IF(F695="lead",Scoring!$B$5,0)))+MAX(1,MIN(3,N(G695)))*Scoring!$B$6+IF(H695="",Scoring!$B$10,IF(R695&lt;24,Scoring!$B$7,IF(R695&lt;60,Scoring!$B$8,Scoring!$B$9)))+IF(M695="Y",Scoring!$B$11,0)+IF(N(N695)&gt;=7,Scoring!$B$12,IF(N(N695)&gt;=4,Scoring!$B$13,0))))</f>
        <v/>
      </c>
      <c r="V695" s="9">
        <f>IF(A695="","",IF(OR(T695="Suppressed",T695="Recently active"),"-",IF(U695&gt;=Scoring!$B$14,"A",IF(U695&gt;=Scoring!$B$15,"B","C"))))</f>
        <v/>
      </c>
      <c r="W695" s="9">
        <f>IF(OR(A695="",V695="-"),"",COUNTIFS($V$2:$V$1001,"&lt;&gt;-",$U$2:$U$1001,"&gt;"&amp;U695)+1)</f>
        <v/>
      </c>
    </row>
    <row r="696">
      <c r="H696" s="8" t="n"/>
      <c r="R696" s="9">
        <f>IF(A696="","",IF(H696="","never",DATEDIF(H696,Scoring!$B$2,"m")))</f>
        <v/>
      </c>
      <c r="S696" s="9">
        <f>IF(A696="","",IF(L696="Y","None",IF(AND(E696&lt;&gt;"",J696="Y"),"Text",IF(AND(D696&lt;&gt;"",I696&lt;&gt;"Y"),"Email",IF(AND(E696&lt;&gt;"",K696="N"),"Call","None")))))</f>
        <v/>
      </c>
      <c r="T696" s="9">
        <f>IF(A696="","",IF(S696="None","Suppressed",IF(AND(H696&lt;&gt;"",R696&lt;Scoring!$B$16),"Recently active",IF(F696="past-client","Past client",IF(F696="sphere","Sphere",IF(F696="lead","Dormant lead","Needs review"))))))</f>
        <v/>
      </c>
      <c r="U696" s="9">
        <f>IF(A696="","",IF(OR(T696="Suppressed",T696="Recently active"),0,IF(F696="past-client",Scoring!$B$3,IF(F696="sphere",Scoring!$B$4,IF(F696="lead",Scoring!$B$5,0)))+MAX(1,MIN(3,N(G696)))*Scoring!$B$6+IF(H696="",Scoring!$B$10,IF(R696&lt;24,Scoring!$B$7,IF(R696&lt;60,Scoring!$B$8,Scoring!$B$9)))+IF(M696="Y",Scoring!$B$11,0)+IF(N(N696)&gt;=7,Scoring!$B$12,IF(N(N696)&gt;=4,Scoring!$B$13,0))))</f>
        <v/>
      </c>
      <c r="V696" s="9">
        <f>IF(A696="","",IF(OR(T696="Suppressed",T696="Recently active"),"-",IF(U696&gt;=Scoring!$B$14,"A",IF(U696&gt;=Scoring!$B$15,"B","C"))))</f>
        <v/>
      </c>
      <c r="W696" s="9">
        <f>IF(OR(A696="",V696="-"),"",COUNTIFS($V$2:$V$1001,"&lt;&gt;-",$U$2:$U$1001,"&gt;"&amp;U696)+1)</f>
        <v/>
      </c>
    </row>
    <row r="697">
      <c r="H697" s="8" t="n"/>
      <c r="R697" s="9">
        <f>IF(A697="","",IF(H697="","never",DATEDIF(H697,Scoring!$B$2,"m")))</f>
        <v/>
      </c>
      <c r="S697" s="9">
        <f>IF(A697="","",IF(L697="Y","None",IF(AND(E697&lt;&gt;"",J697="Y"),"Text",IF(AND(D697&lt;&gt;"",I697&lt;&gt;"Y"),"Email",IF(AND(E697&lt;&gt;"",K697="N"),"Call","None")))))</f>
        <v/>
      </c>
      <c r="T697" s="9">
        <f>IF(A697="","",IF(S697="None","Suppressed",IF(AND(H697&lt;&gt;"",R697&lt;Scoring!$B$16),"Recently active",IF(F697="past-client","Past client",IF(F697="sphere","Sphere",IF(F697="lead","Dormant lead","Needs review"))))))</f>
        <v/>
      </c>
      <c r="U697" s="9">
        <f>IF(A697="","",IF(OR(T697="Suppressed",T697="Recently active"),0,IF(F697="past-client",Scoring!$B$3,IF(F697="sphere",Scoring!$B$4,IF(F697="lead",Scoring!$B$5,0)))+MAX(1,MIN(3,N(G697)))*Scoring!$B$6+IF(H697="",Scoring!$B$10,IF(R697&lt;24,Scoring!$B$7,IF(R697&lt;60,Scoring!$B$8,Scoring!$B$9)))+IF(M697="Y",Scoring!$B$11,0)+IF(N(N697)&gt;=7,Scoring!$B$12,IF(N(N697)&gt;=4,Scoring!$B$13,0))))</f>
        <v/>
      </c>
      <c r="V697" s="9">
        <f>IF(A697="","",IF(OR(T697="Suppressed",T697="Recently active"),"-",IF(U697&gt;=Scoring!$B$14,"A",IF(U697&gt;=Scoring!$B$15,"B","C"))))</f>
        <v/>
      </c>
      <c r="W697" s="9">
        <f>IF(OR(A697="",V697="-"),"",COUNTIFS($V$2:$V$1001,"&lt;&gt;-",$U$2:$U$1001,"&gt;"&amp;U697)+1)</f>
        <v/>
      </c>
    </row>
    <row r="698">
      <c r="H698" s="8" t="n"/>
      <c r="R698" s="9">
        <f>IF(A698="","",IF(H698="","never",DATEDIF(H698,Scoring!$B$2,"m")))</f>
        <v/>
      </c>
      <c r="S698" s="9">
        <f>IF(A698="","",IF(L698="Y","None",IF(AND(E698&lt;&gt;"",J698="Y"),"Text",IF(AND(D698&lt;&gt;"",I698&lt;&gt;"Y"),"Email",IF(AND(E698&lt;&gt;"",K698="N"),"Call","None")))))</f>
        <v/>
      </c>
      <c r="T698" s="9">
        <f>IF(A698="","",IF(S698="None","Suppressed",IF(AND(H698&lt;&gt;"",R698&lt;Scoring!$B$16),"Recently active",IF(F698="past-client","Past client",IF(F698="sphere","Sphere",IF(F698="lead","Dormant lead","Needs review"))))))</f>
        <v/>
      </c>
      <c r="U698" s="9">
        <f>IF(A698="","",IF(OR(T698="Suppressed",T698="Recently active"),0,IF(F698="past-client",Scoring!$B$3,IF(F698="sphere",Scoring!$B$4,IF(F698="lead",Scoring!$B$5,0)))+MAX(1,MIN(3,N(G698)))*Scoring!$B$6+IF(H698="",Scoring!$B$10,IF(R698&lt;24,Scoring!$B$7,IF(R698&lt;60,Scoring!$B$8,Scoring!$B$9)))+IF(M698="Y",Scoring!$B$11,0)+IF(N(N698)&gt;=7,Scoring!$B$12,IF(N(N698)&gt;=4,Scoring!$B$13,0))))</f>
        <v/>
      </c>
      <c r="V698" s="9">
        <f>IF(A698="","",IF(OR(T698="Suppressed",T698="Recently active"),"-",IF(U698&gt;=Scoring!$B$14,"A",IF(U698&gt;=Scoring!$B$15,"B","C"))))</f>
        <v/>
      </c>
      <c r="W698" s="9">
        <f>IF(OR(A698="",V698="-"),"",COUNTIFS($V$2:$V$1001,"&lt;&gt;-",$U$2:$U$1001,"&gt;"&amp;U698)+1)</f>
        <v/>
      </c>
    </row>
    <row r="699">
      <c r="H699" s="8" t="n"/>
      <c r="R699" s="9">
        <f>IF(A699="","",IF(H699="","never",DATEDIF(H699,Scoring!$B$2,"m")))</f>
        <v/>
      </c>
      <c r="S699" s="9">
        <f>IF(A699="","",IF(L699="Y","None",IF(AND(E699&lt;&gt;"",J699="Y"),"Text",IF(AND(D699&lt;&gt;"",I699&lt;&gt;"Y"),"Email",IF(AND(E699&lt;&gt;"",K699="N"),"Call","None")))))</f>
        <v/>
      </c>
      <c r="T699" s="9">
        <f>IF(A699="","",IF(S699="None","Suppressed",IF(AND(H699&lt;&gt;"",R699&lt;Scoring!$B$16),"Recently active",IF(F699="past-client","Past client",IF(F699="sphere","Sphere",IF(F699="lead","Dormant lead","Needs review"))))))</f>
        <v/>
      </c>
      <c r="U699" s="9">
        <f>IF(A699="","",IF(OR(T699="Suppressed",T699="Recently active"),0,IF(F699="past-client",Scoring!$B$3,IF(F699="sphere",Scoring!$B$4,IF(F699="lead",Scoring!$B$5,0)))+MAX(1,MIN(3,N(G699)))*Scoring!$B$6+IF(H699="",Scoring!$B$10,IF(R699&lt;24,Scoring!$B$7,IF(R699&lt;60,Scoring!$B$8,Scoring!$B$9)))+IF(M699="Y",Scoring!$B$11,0)+IF(N(N699)&gt;=7,Scoring!$B$12,IF(N(N699)&gt;=4,Scoring!$B$13,0))))</f>
        <v/>
      </c>
      <c r="V699" s="9">
        <f>IF(A699="","",IF(OR(T699="Suppressed",T699="Recently active"),"-",IF(U699&gt;=Scoring!$B$14,"A",IF(U699&gt;=Scoring!$B$15,"B","C"))))</f>
        <v/>
      </c>
      <c r="W699" s="9">
        <f>IF(OR(A699="",V699="-"),"",COUNTIFS($V$2:$V$1001,"&lt;&gt;-",$U$2:$U$1001,"&gt;"&amp;U699)+1)</f>
        <v/>
      </c>
    </row>
    <row r="700">
      <c r="H700" s="8" t="n"/>
      <c r="R700" s="9">
        <f>IF(A700="","",IF(H700="","never",DATEDIF(H700,Scoring!$B$2,"m")))</f>
        <v/>
      </c>
      <c r="S700" s="9">
        <f>IF(A700="","",IF(L700="Y","None",IF(AND(E700&lt;&gt;"",J700="Y"),"Text",IF(AND(D700&lt;&gt;"",I700&lt;&gt;"Y"),"Email",IF(AND(E700&lt;&gt;"",K700="N"),"Call","None")))))</f>
        <v/>
      </c>
      <c r="T700" s="9">
        <f>IF(A700="","",IF(S700="None","Suppressed",IF(AND(H700&lt;&gt;"",R700&lt;Scoring!$B$16),"Recently active",IF(F700="past-client","Past client",IF(F700="sphere","Sphere",IF(F700="lead","Dormant lead","Needs review"))))))</f>
        <v/>
      </c>
      <c r="U700" s="9">
        <f>IF(A700="","",IF(OR(T700="Suppressed",T700="Recently active"),0,IF(F700="past-client",Scoring!$B$3,IF(F700="sphere",Scoring!$B$4,IF(F700="lead",Scoring!$B$5,0)))+MAX(1,MIN(3,N(G700)))*Scoring!$B$6+IF(H700="",Scoring!$B$10,IF(R700&lt;24,Scoring!$B$7,IF(R700&lt;60,Scoring!$B$8,Scoring!$B$9)))+IF(M700="Y",Scoring!$B$11,0)+IF(N(N700)&gt;=7,Scoring!$B$12,IF(N(N700)&gt;=4,Scoring!$B$13,0))))</f>
        <v/>
      </c>
      <c r="V700" s="9">
        <f>IF(A700="","",IF(OR(T700="Suppressed",T700="Recently active"),"-",IF(U700&gt;=Scoring!$B$14,"A",IF(U700&gt;=Scoring!$B$15,"B","C"))))</f>
        <v/>
      </c>
      <c r="W700" s="9">
        <f>IF(OR(A700="",V700="-"),"",COUNTIFS($V$2:$V$1001,"&lt;&gt;-",$U$2:$U$1001,"&gt;"&amp;U700)+1)</f>
        <v/>
      </c>
    </row>
    <row r="701">
      <c r="H701" s="8" t="n"/>
      <c r="R701" s="9">
        <f>IF(A701="","",IF(H701="","never",DATEDIF(H701,Scoring!$B$2,"m")))</f>
        <v/>
      </c>
      <c r="S701" s="9">
        <f>IF(A701="","",IF(L701="Y","None",IF(AND(E701&lt;&gt;"",J701="Y"),"Text",IF(AND(D701&lt;&gt;"",I701&lt;&gt;"Y"),"Email",IF(AND(E701&lt;&gt;"",K701="N"),"Call","None")))))</f>
        <v/>
      </c>
      <c r="T701" s="9">
        <f>IF(A701="","",IF(S701="None","Suppressed",IF(AND(H701&lt;&gt;"",R701&lt;Scoring!$B$16),"Recently active",IF(F701="past-client","Past client",IF(F701="sphere","Sphere",IF(F701="lead","Dormant lead","Needs review"))))))</f>
        <v/>
      </c>
      <c r="U701" s="9">
        <f>IF(A701="","",IF(OR(T701="Suppressed",T701="Recently active"),0,IF(F701="past-client",Scoring!$B$3,IF(F701="sphere",Scoring!$B$4,IF(F701="lead",Scoring!$B$5,0)))+MAX(1,MIN(3,N(G701)))*Scoring!$B$6+IF(H701="",Scoring!$B$10,IF(R701&lt;24,Scoring!$B$7,IF(R701&lt;60,Scoring!$B$8,Scoring!$B$9)))+IF(M701="Y",Scoring!$B$11,0)+IF(N(N701)&gt;=7,Scoring!$B$12,IF(N(N701)&gt;=4,Scoring!$B$13,0))))</f>
        <v/>
      </c>
      <c r="V701" s="9">
        <f>IF(A701="","",IF(OR(T701="Suppressed",T701="Recently active"),"-",IF(U701&gt;=Scoring!$B$14,"A",IF(U701&gt;=Scoring!$B$15,"B","C"))))</f>
        <v/>
      </c>
      <c r="W701" s="9">
        <f>IF(OR(A701="",V701="-"),"",COUNTIFS($V$2:$V$1001,"&lt;&gt;-",$U$2:$U$1001,"&gt;"&amp;U701)+1)</f>
        <v/>
      </c>
    </row>
    <row r="702">
      <c r="H702" s="8" t="n"/>
      <c r="R702" s="9">
        <f>IF(A702="","",IF(H702="","never",DATEDIF(H702,Scoring!$B$2,"m")))</f>
        <v/>
      </c>
      <c r="S702" s="9">
        <f>IF(A702="","",IF(L702="Y","None",IF(AND(E702&lt;&gt;"",J702="Y"),"Text",IF(AND(D702&lt;&gt;"",I702&lt;&gt;"Y"),"Email",IF(AND(E702&lt;&gt;"",K702="N"),"Call","None")))))</f>
        <v/>
      </c>
      <c r="T702" s="9">
        <f>IF(A702="","",IF(S702="None","Suppressed",IF(AND(H702&lt;&gt;"",R702&lt;Scoring!$B$16),"Recently active",IF(F702="past-client","Past client",IF(F702="sphere","Sphere",IF(F702="lead","Dormant lead","Needs review"))))))</f>
        <v/>
      </c>
      <c r="U702" s="9">
        <f>IF(A702="","",IF(OR(T702="Suppressed",T702="Recently active"),0,IF(F702="past-client",Scoring!$B$3,IF(F702="sphere",Scoring!$B$4,IF(F702="lead",Scoring!$B$5,0)))+MAX(1,MIN(3,N(G702)))*Scoring!$B$6+IF(H702="",Scoring!$B$10,IF(R702&lt;24,Scoring!$B$7,IF(R702&lt;60,Scoring!$B$8,Scoring!$B$9)))+IF(M702="Y",Scoring!$B$11,0)+IF(N(N702)&gt;=7,Scoring!$B$12,IF(N(N702)&gt;=4,Scoring!$B$13,0))))</f>
        <v/>
      </c>
      <c r="V702" s="9">
        <f>IF(A702="","",IF(OR(T702="Suppressed",T702="Recently active"),"-",IF(U702&gt;=Scoring!$B$14,"A",IF(U702&gt;=Scoring!$B$15,"B","C"))))</f>
        <v/>
      </c>
      <c r="W702" s="9">
        <f>IF(OR(A702="",V702="-"),"",COUNTIFS($V$2:$V$1001,"&lt;&gt;-",$U$2:$U$1001,"&gt;"&amp;U702)+1)</f>
        <v/>
      </c>
    </row>
    <row r="703">
      <c r="H703" s="8" t="n"/>
      <c r="R703" s="9">
        <f>IF(A703="","",IF(H703="","never",DATEDIF(H703,Scoring!$B$2,"m")))</f>
        <v/>
      </c>
      <c r="S703" s="9">
        <f>IF(A703="","",IF(L703="Y","None",IF(AND(E703&lt;&gt;"",J703="Y"),"Text",IF(AND(D703&lt;&gt;"",I703&lt;&gt;"Y"),"Email",IF(AND(E703&lt;&gt;"",K703="N"),"Call","None")))))</f>
        <v/>
      </c>
      <c r="T703" s="9">
        <f>IF(A703="","",IF(S703="None","Suppressed",IF(AND(H703&lt;&gt;"",R703&lt;Scoring!$B$16),"Recently active",IF(F703="past-client","Past client",IF(F703="sphere","Sphere",IF(F703="lead","Dormant lead","Needs review"))))))</f>
        <v/>
      </c>
      <c r="U703" s="9">
        <f>IF(A703="","",IF(OR(T703="Suppressed",T703="Recently active"),0,IF(F703="past-client",Scoring!$B$3,IF(F703="sphere",Scoring!$B$4,IF(F703="lead",Scoring!$B$5,0)))+MAX(1,MIN(3,N(G703)))*Scoring!$B$6+IF(H703="",Scoring!$B$10,IF(R703&lt;24,Scoring!$B$7,IF(R703&lt;60,Scoring!$B$8,Scoring!$B$9)))+IF(M703="Y",Scoring!$B$11,0)+IF(N(N703)&gt;=7,Scoring!$B$12,IF(N(N703)&gt;=4,Scoring!$B$13,0))))</f>
        <v/>
      </c>
      <c r="V703" s="9">
        <f>IF(A703="","",IF(OR(T703="Suppressed",T703="Recently active"),"-",IF(U703&gt;=Scoring!$B$14,"A",IF(U703&gt;=Scoring!$B$15,"B","C"))))</f>
        <v/>
      </c>
      <c r="W703" s="9">
        <f>IF(OR(A703="",V703="-"),"",COUNTIFS($V$2:$V$1001,"&lt;&gt;-",$U$2:$U$1001,"&gt;"&amp;U703)+1)</f>
        <v/>
      </c>
    </row>
    <row r="704">
      <c r="H704" s="8" t="n"/>
      <c r="R704" s="9">
        <f>IF(A704="","",IF(H704="","never",DATEDIF(H704,Scoring!$B$2,"m")))</f>
        <v/>
      </c>
      <c r="S704" s="9">
        <f>IF(A704="","",IF(L704="Y","None",IF(AND(E704&lt;&gt;"",J704="Y"),"Text",IF(AND(D704&lt;&gt;"",I704&lt;&gt;"Y"),"Email",IF(AND(E704&lt;&gt;"",K704="N"),"Call","None")))))</f>
        <v/>
      </c>
      <c r="T704" s="9">
        <f>IF(A704="","",IF(S704="None","Suppressed",IF(AND(H704&lt;&gt;"",R704&lt;Scoring!$B$16),"Recently active",IF(F704="past-client","Past client",IF(F704="sphere","Sphere",IF(F704="lead","Dormant lead","Needs review"))))))</f>
        <v/>
      </c>
      <c r="U704" s="9">
        <f>IF(A704="","",IF(OR(T704="Suppressed",T704="Recently active"),0,IF(F704="past-client",Scoring!$B$3,IF(F704="sphere",Scoring!$B$4,IF(F704="lead",Scoring!$B$5,0)))+MAX(1,MIN(3,N(G704)))*Scoring!$B$6+IF(H704="",Scoring!$B$10,IF(R704&lt;24,Scoring!$B$7,IF(R704&lt;60,Scoring!$B$8,Scoring!$B$9)))+IF(M704="Y",Scoring!$B$11,0)+IF(N(N704)&gt;=7,Scoring!$B$12,IF(N(N704)&gt;=4,Scoring!$B$13,0))))</f>
        <v/>
      </c>
      <c r="V704" s="9">
        <f>IF(A704="","",IF(OR(T704="Suppressed",T704="Recently active"),"-",IF(U704&gt;=Scoring!$B$14,"A",IF(U704&gt;=Scoring!$B$15,"B","C"))))</f>
        <v/>
      </c>
      <c r="W704" s="9">
        <f>IF(OR(A704="",V704="-"),"",COUNTIFS($V$2:$V$1001,"&lt;&gt;-",$U$2:$U$1001,"&gt;"&amp;U704)+1)</f>
        <v/>
      </c>
    </row>
    <row r="705">
      <c r="H705" s="8" t="n"/>
      <c r="R705" s="9">
        <f>IF(A705="","",IF(H705="","never",DATEDIF(H705,Scoring!$B$2,"m")))</f>
        <v/>
      </c>
      <c r="S705" s="9">
        <f>IF(A705="","",IF(L705="Y","None",IF(AND(E705&lt;&gt;"",J705="Y"),"Text",IF(AND(D705&lt;&gt;"",I705&lt;&gt;"Y"),"Email",IF(AND(E705&lt;&gt;"",K705="N"),"Call","None")))))</f>
        <v/>
      </c>
      <c r="T705" s="9">
        <f>IF(A705="","",IF(S705="None","Suppressed",IF(AND(H705&lt;&gt;"",R705&lt;Scoring!$B$16),"Recently active",IF(F705="past-client","Past client",IF(F705="sphere","Sphere",IF(F705="lead","Dormant lead","Needs review"))))))</f>
        <v/>
      </c>
      <c r="U705" s="9">
        <f>IF(A705="","",IF(OR(T705="Suppressed",T705="Recently active"),0,IF(F705="past-client",Scoring!$B$3,IF(F705="sphere",Scoring!$B$4,IF(F705="lead",Scoring!$B$5,0)))+MAX(1,MIN(3,N(G705)))*Scoring!$B$6+IF(H705="",Scoring!$B$10,IF(R705&lt;24,Scoring!$B$7,IF(R705&lt;60,Scoring!$B$8,Scoring!$B$9)))+IF(M705="Y",Scoring!$B$11,0)+IF(N(N705)&gt;=7,Scoring!$B$12,IF(N(N705)&gt;=4,Scoring!$B$13,0))))</f>
        <v/>
      </c>
      <c r="V705" s="9">
        <f>IF(A705="","",IF(OR(T705="Suppressed",T705="Recently active"),"-",IF(U705&gt;=Scoring!$B$14,"A",IF(U705&gt;=Scoring!$B$15,"B","C"))))</f>
        <v/>
      </c>
      <c r="W705" s="9">
        <f>IF(OR(A705="",V705="-"),"",COUNTIFS($V$2:$V$1001,"&lt;&gt;-",$U$2:$U$1001,"&gt;"&amp;U705)+1)</f>
        <v/>
      </c>
    </row>
    <row r="706">
      <c r="H706" s="8" t="n"/>
      <c r="R706" s="9">
        <f>IF(A706="","",IF(H706="","never",DATEDIF(H706,Scoring!$B$2,"m")))</f>
        <v/>
      </c>
      <c r="S706" s="9">
        <f>IF(A706="","",IF(L706="Y","None",IF(AND(E706&lt;&gt;"",J706="Y"),"Text",IF(AND(D706&lt;&gt;"",I706&lt;&gt;"Y"),"Email",IF(AND(E706&lt;&gt;"",K706="N"),"Call","None")))))</f>
        <v/>
      </c>
      <c r="T706" s="9">
        <f>IF(A706="","",IF(S706="None","Suppressed",IF(AND(H706&lt;&gt;"",R706&lt;Scoring!$B$16),"Recently active",IF(F706="past-client","Past client",IF(F706="sphere","Sphere",IF(F706="lead","Dormant lead","Needs review"))))))</f>
        <v/>
      </c>
      <c r="U706" s="9">
        <f>IF(A706="","",IF(OR(T706="Suppressed",T706="Recently active"),0,IF(F706="past-client",Scoring!$B$3,IF(F706="sphere",Scoring!$B$4,IF(F706="lead",Scoring!$B$5,0)))+MAX(1,MIN(3,N(G706)))*Scoring!$B$6+IF(H706="",Scoring!$B$10,IF(R706&lt;24,Scoring!$B$7,IF(R706&lt;60,Scoring!$B$8,Scoring!$B$9)))+IF(M706="Y",Scoring!$B$11,0)+IF(N(N706)&gt;=7,Scoring!$B$12,IF(N(N706)&gt;=4,Scoring!$B$13,0))))</f>
        <v/>
      </c>
      <c r="V706" s="9">
        <f>IF(A706="","",IF(OR(T706="Suppressed",T706="Recently active"),"-",IF(U706&gt;=Scoring!$B$14,"A",IF(U706&gt;=Scoring!$B$15,"B","C"))))</f>
        <v/>
      </c>
      <c r="W706" s="9">
        <f>IF(OR(A706="",V706="-"),"",COUNTIFS($V$2:$V$1001,"&lt;&gt;-",$U$2:$U$1001,"&gt;"&amp;U706)+1)</f>
        <v/>
      </c>
    </row>
    <row r="707">
      <c r="H707" s="8" t="n"/>
      <c r="R707" s="9">
        <f>IF(A707="","",IF(H707="","never",DATEDIF(H707,Scoring!$B$2,"m")))</f>
        <v/>
      </c>
      <c r="S707" s="9">
        <f>IF(A707="","",IF(L707="Y","None",IF(AND(E707&lt;&gt;"",J707="Y"),"Text",IF(AND(D707&lt;&gt;"",I707&lt;&gt;"Y"),"Email",IF(AND(E707&lt;&gt;"",K707="N"),"Call","None")))))</f>
        <v/>
      </c>
      <c r="T707" s="9">
        <f>IF(A707="","",IF(S707="None","Suppressed",IF(AND(H707&lt;&gt;"",R707&lt;Scoring!$B$16),"Recently active",IF(F707="past-client","Past client",IF(F707="sphere","Sphere",IF(F707="lead","Dormant lead","Needs review"))))))</f>
        <v/>
      </c>
      <c r="U707" s="9">
        <f>IF(A707="","",IF(OR(T707="Suppressed",T707="Recently active"),0,IF(F707="past-client",Scoring!$B$3,IF(F707="sphere",Scoring!$B$4,IF(F707="lead",Scoring!$B$5,0)))+MAX(1,MIN(3,N(G707)))*Scoring!$B$6+IF(H707="",Scoring!$B$10,IF(R707&lt;24,Scoring!$B$7,IF(R707&lt;60,Scoring!$B$8,Scoring!$B$9)))+IF(M707="Y",Scoring!$B$11,0)+IF(N(N707)&gt;=7,Scoring!$B$12,IF(N(N707)&gt;=4,Scoring!$B$13,0))))</f>
        <v/>
      </c>
      <c r="V707" s="9">
        <f>IF(A707="","",IF(OR(T707="Suppressed",T707="Recently active"),"-",IF(U707&gt;=Scoring!$B$14,"A",IF(U707&gt;=Scoring!$B$15,"B","C"))))</f>
        <v/>
      </c>
      <c r="W707" s="9">
        <f>IF(OR(A707="",V707="-"),"",COUNTIFS($V$2:$V$1001,"&lt;&gt;-",$U$2:$U$1001,"&gt;"&amp;U707)+1)</f>
        <v/>
      </c>
    </row>
    <row r="708">
      <c r="H708" s="8" t="n"/>
      <c r="R708" s="9">
        <f>IF(A708="","",IF(H708="","never",DATEDIF(H708,Scoring!$B$2,"m")))</f>
        <v/>
      </c>
      <c r="S708" s="9">
        <f>IF(A708="","",IF(L708="Y","None",IF(AND(E708&lt;&gt;"",J708="Y"),"Text",IF(AND(D708&lt;&gt;"",I708&lt;&gt;"Y"),"Email",IF(AND(E708&lt;&gt;"",K708="N"),"Call","None")))))</f>
        <v/>
      </c>
      <c r="T708" s="9">
        <f>IF(A708="","",IF(S708="None","Suppressed",IF(AND(H708&lt;&gt;"",R708&lt;Scoring!$B$16),"Recently active",IF(F708="past-client","Past client",IF(F708="sphere","Sphere",IF(F708="lead","Dormant lead","Needs review"))))))</f>
        <v/>
      </c>
      <c r="U708" s="9">
        <f>IF(A708="","",IF(OR(T708="Suppressed",T708="Recently active"),0,IF(F708="past-client",Scoring!$B$3,IF(F708="sphere",Scoring!$B$4,IF(F708="lead",Scoring!$B$5,0)))+MAX(1,MIN(3,N(G708)))*Scoring!$B$6+IF(H708="",Scoring!$B$10,IF(R708&lt;24,Scoring!$B$7,IF(R708&lt;60,Scoring!$B$8,Scoring!$B$9)))+IF(M708="Y",Scoring!$B$11,0)+IF(N(N708)&gt;=7,Scoring!$B$12,IF(N(N708)&gt;=4,Scoring!$B$13,0))))</f>
        <v/>
      </c>
      <c r="V708" s="9">
        <f>IF(A708="","",IF(OR(T708="Suppressed",T708="Recently active"),"-",IF(U708&gt;=Scoring!$B$14,"A",IF(U708&gt;=Scoring!$B$15,"B","C"))))</f>
        <v/>
      </c>
      <c r="W708" s="9">
        <f>IF(OR(A708="",V708="-"),"",COUNTIFS($V$2:$V$1001,"&lt;&gt;-",$U$2:$U$1001,"&gt;"&amp;U708)+1)</f>
        <v/>
      </c>
    </row>
    <row r="709">
      <c r="H709" s="8" t="n"/>
      <c r="R709" s="9">
        <f>IF(A709="","",IF(H709="","never",DATEDIF(H709,Scoring!$B$2,"m")))</f>
        <v/>
      </c>
      <c r="S709" s="9">
        <f>IF(A709="","",IF(L709="Y","None",IF(AND(E709&lt;&gt;"",J709="Y"),"Text",IF(AND(D709&lt;&gt;"",I709&lt;&gt;"Y"),"Email",IF(AND(E709&lt;&gt;"",K709="N"),"Call","None")))))</f>
        <v/>
      </c>
      <c r="T709" s="9">
        <f>IF(A709="","",IF(S709="None","Suppressed",IF(AND(H709&lt;&gt;"",R709&lt;Scoring!$B$16),"Recently active",IF(F709="past-client","Past client",IF(F709="sphere","Sphere",IF(F709="lead","Dormant lead","Needs review"))))))</f>
        <v/>
      </c>
      <c r="U709" s="9">
        <f>IF(A709="","",IF(OR(T709="Suppressed",T709="Recently active"),0,IF(F709="past-client",Scoring!$B$3,IF(F709="sphere",Scoring!$B$4,IF(F709="lead",Scoring!$B$5,0)))+MAX(1,MIN(3,N(G709)))*Scoring!$B$6+IF(H709="",Scoring!$B$10,IF(R709&lt;24,Scoring!$B$7,IF(R709&lt;60,Scoring!$B$8,Scoring!$B$9)))+IF(M709="Y",Scoring!$B$11,0)+IF(N(N709)&gt;=7,Scoring!$B$12,IF(N(N709)&gt;=4,Scoring!$B$13,0))))</f>
        <v/>
      </c>
      <c r="V709" s="9">
        <f>IF(A709="","",IF(OR(T709="Suppressed",T709="Recently active"),"-",IF(U709&gt;=Scoring!$B$14,"A",IF(U709&gt;=Scoring!$B$15,"B","C"))))</f>
        <v/>
      </c>
      <c r="W709" s="9">
        <f>IF(OR(A709="",V709="-"),"",COUNTIFS($V$2:$V$1001,"&lt;&gt;-",$U$2:$U$1001,"&gt;"&amp;U709)+1)</f>
        <v/>
      </c>
    </row>
    <row r="710">
      <c r="H710" s="8" t="n"/>
      <c r="R710" s="9">
        <f>IF(A710="","",IF(H710="","never",DATEDIF(H710,Scoring!$B$2,"m")))</f>
        <v/>
      </c>
      <c r="S710" s="9">
        <f>IF(A710="","",IF(L710="Y","None",IF(AND(E710&lt;&gt;"",J710="Y"),"Text",IF(AND(D710&lt;&gt;"",I710&lt;&gt;"Y"),"Email",IF(AND(E710&lt;&gt;"",K710="N"),"Call","None")))))</f>
        <v/>
      </c>
      <c r="T710" s="9">
        <f>IF(A710="","",IF(S710="None","Suppressed",IF(AND(H710&lt;&gt;"",R710&lt;Scoring!$B$16),"Recently active",IF(F710="past-client","Past client",IF(F710="sphere","Sphere",IF(F710="lead","Dormant lead","Needs review"))))))</f>
        <v/>
      </c>
      <c r="U710" s="9">
        <f>IF(A710="","",IF(OR(T710="Suppressed",T710="Recently active"),0,IF(F710="past-client",Scoring!$B$3,IF(F710="sphere",Scoring!$B$4,IF(F710="lead",Scoring!$B$5,0)))+MAX(1,MIN(3,N(G710)))*Scoring!$B$6+IF(H710="",Scoring!$B$10,IF(R710&lt;24,Scoring!$B$7,IF(R710&lt;60,Scoring!$B$8,Scoring!$B$9)))+IF(M710="Y",Scoring!$B$11,0)+IF(N(N710)&gt;=7,Scoring!$B$12,IF(N(N710)&gt;=4,Scoring!$B$13,0))))</f>
        <v/>
      </c>
      <c r="V710" s="9">
        <f>IF(A710="","",IF(OR(T710="Suppressed",T710="Recently active"),"-",IF(U710&gt;=Scoring!$B$14,"A",IF(U710&gt;=Scoring!$B$15,"B","C"))))</f>
        <v/>
      </c>
      <c r="W710" s="9">
        <f>IF(OR(A710="",V710="-"),"",COUNTIFS($V$2:$V$1001,"&lt;&gt;-",$U$2:$U$1001,"&gt;"&amp;U710)+1)</f>
        <v/>
      </c>
    </row>
    <row r="711">
      <c r="H711" s="8" t="n"/>
      <c r="R711" s="9">
        <f>IF(A711="","",IF(H711="","never",DATEDIF(H711,Scoring!$B$2,"m")))</f>
        <v/>
      </c>
      <c r="S711" s="9">
        <f>IF(A711="","",IF(L711="Y","None",IF(AND(E711&lt;&gt;"",J711="Y"),"Text",IF(AND(D711&lt;&gt;"",I711&lt;&gt;"Y"),"Email",IF(AND(E711&lt;&gt;"",K711="N"),"Call","None")))))</f>
        <v/>
      </c>
      <c r="T711" s="9">
        <f>IF(A711="","",IF(S711="None","Suppressed",IF(AND(H711&lt;&gt;"",R711&lt;Scoring!$B$16),"Recently active",IF(F711="past-client","Past client",IF(F711="sphere","Sphere",IF(F711="lead","Dormant lead","Needs review"))))))</f>
        <v/>
      </c>
      <c r="U711" s="9">
        <f>IF(A711="","",IF(OR(T711="Suppressed",T711="Recently active"),0,IF(F711="past-client",Scoring!$B$3,IF(F711="sphere",Scoring!$B$4,IF(F711="lead",Scoring!$B$5,0)))+MAX(1,MIN(3,N(G711)))*Scoring!$B$6+IF(H711="",Scoring!$B$10,IF(R711&lt;24,Scoring!$B$7,IF(R711&lt;60,Scoring!$B$8,Scoring!$B$9)))+IF(M711="Y",Scoring!$B$11,0)+IF(N(N711)&gt;=7,Scoring!$B$12,IF(N(N711)&gt;=4,Scoring!$B$13,0))))</f>
        <v/>
      </c>
      <c r="V711" s="9">
        <f>IF(A711="","",IF(OR(T711="Suppressed",T711="Recently active"),"-",IF(U711&gt;=Scoring!$B$14,"A",IF(U711&gt;=Scoring!$B$15,"B","C"))))</f>
        <v/>
      </c>
      <c r="W711" s="9">
        <f>IF(OR(A711="",V711="-"),"",COUNTIFS($V$2:$V$1001,"&lt;&gt;-",$U$2:$U$1001,"&gt;"&amp;U711)+1)</f>
        <v/>
      </c>
    </row>
    <row r="712">
      <c r="H712" s="8" t="n"/>
      <c r="R712" s="9">
        <f>IF(A712="","",IF(H712="","never",DATEDIF(H712,Scoring!$B$2,"m")))</f>
        <v/>
      </c>
      <c r="S712" s="9">
        <f>IF(A712="","",IF(L712="Y","None",IF(AND(E712&lt;&gt;"",J712="Y"),"Text",IF(AND(D712&lt;&gt;"",I712&lt;&gt;"Y"),"Email",IF(AND(E712&lt;&gt;"",K712="N"),"Call","None")))))</f>
        <v/>
      </c>
      <c r="T712" s="9">
        <f>IF(A712="","",IF(S712="None","Suppressed",IF(AND(H712&lt;&gt;"",R712&lt;Scoring!$B$16),"Recently active",IF(F712="past-client","Past client",IF(F712="sphere","Sphere",IF(F712="lead","Dormant lead","Needs review"))))))</f>
        <v/>
      </c>
      <c r="U712" s="9">
        <f>IF(A712="","",IF(OR(T712="Suppressed",T712="Recently active"),0,IF(F712="past-client",Scoring!$B$3,IF(F712="sphere",Scoring!$B$4,IF(F712="lead",Scoring!$B$5,0)))+MAX(1,MIN(3,N(G712)))*Scoring!$B$6+IF(H712="",Scoring!$B$10,IF(R712&lt;24,Scoring!$B$7,IF(R712&lt;60,Scoring!$B$8,Scoring!$B$9)))+IF(M712="Y",Scoring!$B$11,0)+IF(N(N712)&gt;=7,Scoring!$B$12,IF(N(N712)&gt;=4,Scoring!$B$13,0))))</f>
        <v/>
      </c>
      <c r="V712" s="9">
        <f>IF(A712="","",IF(OR(T712="Suppressed",T712="Recently active"),"-",IF(U712&gt;=Scoring!$B$14,"A",IF(U712&gt;=Scoring!$B$15,"B","C"))))</f>
        <v/>
      </c>
      <c r="W712" s="9">
        <f>IF(OR(A712="",V712="-"),"",COUNTIFS($V$2:$V$1001,"&lt;&gt;-",$U$2:$U$1001,"&gt;"&amp;U712)+1)</f>
        <v/>
      </c>
    </row>
    <row r="713">
      <c r="H713" s="8" t="n"/>
      <c r="R713" s="9">
        <f>IF(A713="","",IF(H713="","never",DATEDIF(H713,Scoring!$B$2,"m")))</f>
        <v/>
      </c>
      <c r="S713" s="9">
        <f>IF(A713="","",IF(L713="Y","None",IF(AND(E713&lt;&gt;"",J713="Y"),"Text",IF(AND(D713&lt;&gt;"",I713&lt;&gt;"Y"),"Email",IF(AND(E713&lt;&gt;"",K713="N"),"Call","None")))))</f>
        <v/>
      </c>
      <c r="T713" s="9">
        <f>IF(A713="","",IF(S713="None","Suppressed",IF(AND(H713&lt;&gt;"",R713&lt;Scoring!$B$16),"Recently active",IF(F713="past-client","Past client",IF(F713="sphere","Sphere",IF(F713="lead","Dormant lead","Needs review"))))))</f>
        <v/>
      </c>
      <c r="U713" s="9">
        <f>IF(A713="","",IF(OR(T713="Suppressed",T713="Recently active"),0,IF(F713="past-client",Scoring!$B$3,IF(F713="sphere",Scoring!$B$4,IF(F713="lead",Scoring!$B$5,0)))+MAX(1,MIN(3,N(G713)))*Scoring!$B$6+IF(H713="",Scoring!$B$10,IF(R713&lt;24,Scoring!$B$7,IF(R713&lt;60,Scoring!$B$8,Scoring!$B$9)))+IF(M713="Y",Scoring!$B$11,0)+IF(N(N713)&gt;=7,Scoring!$B$12,IF(N(N713)&gt;=4,Scoring!$B$13,0))))</f>
        <v/>
      </c>
      <c r="V713" s="9">
        <f>IF(A713="","",IF(OR(T713="Suppressed",T713="Recently active"),"-",IF(U713&gt;=Scoring!$B$14,"A",IF(U713&gt;=Scoring!$B$15,"B","C"))))</f>
        <v/>
      </c>
      <c r="W713" s="9">
        <f>IF(OR(A713="",V713="-"),"",COUNTIFS($V$2:$V$1001,"&lt;&gt;-",$U$2:$U$1001,"&gt;"&amp;U713)+1)</f>
        <v/>
      </c>
    </row>
    <row r="714">
      <c r="H714" s="8" t="n"/>
      <c r="R714" s="9">
        <f>IF(A714="","",IF(H714="","never",DATEDIF(H714,Scoring!$B$2,"m")))</f>
        <v/>
      </c>
      <c r="S714" s="9">
        <f>IF(A714="","",IF(L714="Y","None",IF(AND(E714&lt;&gt;"",J714="Y"),"Text",IF(AND(D714&lt;&gt;"",I714&lt;&gt;"Y"),"Email",IF(AND(E714&lt;&gt;"",K714="N"),"Call","None")))))</f>
        <v/>
      </c>
      <c r="T714" s="9">
        <f>IF(A714="","",IF(S714="None","Suppressed",IF(AND(H714&lt;&gt;"",R714&lt;Scoring!$B$16),"Recently active",IF(F714="past-client","Past client",IF(F714="sphere","Sphere",IF(F714="lead","Dormant lead","Needs review"))))))</f>
        <v/>
      </c>
      <c r="U714" s="9">
        <f>IF(A714="","",IF(OR(T714="Suppressed",T714="Recently active"),0,IF(F714="past-client",Scoring!$B$3,IF(F714="sphere",Scoring!$B$4,IF(F714="lead",Scoring!$B$5,0)))+MAX(1,MIN(3,N(G714)))*Scoring!$B$6+IF(H714="",Scoring!$B$10,IF(R714&lt;24,Scoring!$B$7,IF(R714&lt;60,Scoring!$B$8,Scoring!$B$9)))+IF(M714="Y",Scoring!$B$11,0)+IF(N(N714)&gt;=7,Scoring!$B$12,IF(N(N714)&gt;=4,Scoring!$B$13,0))))</f>
        <v/>
      </c>
      <c r="V714" s="9">
        <f>IF(A714="","",IF(OR(T714="Suppressed",T714="Recently active"),"-",IF(U714&gt;=Scoring!$B$14,"A",IF(U714&gt;=Scoring!$B$15,"B","C"))))</f>
        <v/>
      </c>
      <c r="W714" s="9">
        <f>IF(OR(A714="",V714="-"),"",COUNTIFS($V$2:$V$1001,"&lt;&gt;-",$U$2:$U$1001,"&gt;"&amp;U714)+1)</f>
        <v/>
      </c>
    </row>
    <row r="715">
      <c r="H715" s="8" t="n"/>
      <c r="R715" s="9">
        <f>IF(A715="","",IF(H715="","never",DATEDIF(H715,Scoring!$B$2,"m")))</f>
        <v/>
      </c>
      <c r="S715" s="9">
        <f>IF(A715="","",IF(L715="Y","None",IF(AND(E715&lt;&gt;"",J715="Y"),"Text",IF(AND(D715&lt;&gt;"",I715&lt;&gt;"Y"),"Email",IF(AND(E715&lt;&gt;"",K715="N"),"Call","None")))))</f>
        <v/>
      </c>
      <c r="T715" s="9">
        <f>IF(A715="","",IF(S715="None","Suppressed",IF(AND(H715&lt;&gt;"",R715&lt;Scoring!$B$16),"Recently active",IF(F715="past-client","Past client",IF(F715="sphere","Sphere",IF(F715="lead","Dormant lead","Needs review"))))))</f>
        <v/>
      </c>
      <c r="U715" s="9">
        <f>IF(A715="","",IF(OR(T715="Suppressed",T715="Recently active"),0,IF(F715="past-client",Scoring!$B$3,IF(F715="sphere",Scoring!$B$4,IF(F715="lead",Scoring!$B$5,0)))+MAX(1,MIN(3,N(G715)))*Scoring!$B$6+IF(H715="",Scoring!$B$10,IF(R715&lt;24,Scoring!$B$7,IF(R715&lt;60,Scoring!$B$8,Scoring!$B$9)))+IF(M715="Y",Scoring!$B$11,0)+IF(N(N715)&gt;=7,Scoring!$B$12,IF(N(N715)&gt;=4,Scoring!$B$13,0))))</f>
        <v/>
      </c>
      <c r="V715" s="9">
        <f>IF(A715="","",IF(OR(T715="Suppressed",T715="Recently active"),"-",IF(U715&gt;=Scoring!$B$14,"A",IF(U715&gt;=Scoring!$B$15,"B","C"))))</f>
        <v/>
      </c>
      <c r="W715" s="9">
        <f>IF(OR(A715="",V715="-"),"",COUNTIFS($V$2:$V$1001,"&lt;&gt;-",$U$2:$U$1001,"&gt;"&amp;U715)+1)</f>
        <v/>
      </c>
    </row>
    <row r="716">
      <c r="H716" s="8" t="n"/>
      <c r="R716" s="9">
        <f>IF(A716="","",IF(H716="","never",DATEDIF(H716,Scoring!$B$2,"m")))</f>
        <v/>
      </c>
      <c r="S716" s="9">
        <f>IF(A716="","",IF(L716="Y","None",IF(AND(E716&lt;&gt;"",J716="Y"),"Text",IF(AND(D716&lt;&gt;"",I716&lt;&gt;"Y"),"Email",IF(AND(E716&lt;&gt;"",K716="N"),"Call","None")))))</f>
        <v/>
      </c>
      <c r="T716" s="9">
        <f>IF(A716="","",IF(S716="None","Suppressed",IF(AND(H716&lt;&gt;"",R716&lt;Scoring!$B$16),"Recently active",IF(F716="past-client","Past client",IF(F716="sphere","Sphere",IF(F716="lead","Dormant lead","Needs review"))))))</f>
        <v/>
      </c>
      <c r="U716" s="9">
        <f>IF(A716="","",IF(OR(T716="Suppressed",T716="Recently active"),0,IF(F716="past-client",Scoring!$B$3,IF(F716="sphere",Scoring!$B$4,IF(F716="lead",Scoring!$B$5,0)))+MAX(1,MIN(3,N(G716)))*Scoring!$B$6+IF(H716="",Scoring!$B$10,IF(R716&lt;24,Scoring!$B$7,IF(R716&lt;60,Scoring!$B$8,Scoring!$B$9)))+IF(M716="Y",Scoring!$B$11,0)+IF(N(N716)&gt;=7,Scoring!$B$12,IF(N(N716)&gt;=4,Scoring!$B$13,0))))</f>
        <v/>
      </c>
      <c r="V716" s="9">
        <f>IF(A716="","",IF(OR(T716="Suppressed",T716="Recently active"),"-",IF(U716&gt;=Scoring!$B$14,"A",IF(U716&gt;=Scoring!$B$15,"B","C"))))</f>
        <v/>
      </c>
      <c r="W716" s="9">
        <f>IF(OR(A716="",V716="-"),"",COUNTIFS($V$2:$V$1001,"&lt;&gt;-",$U$2:$U$1001,"&gt;"&amp;U716)+1)</f>
        <v/>
      </c>
    </row>
    <row r="717">
      <c r="H717" s="8" t="n"/>
      <c r="R717" s="9">
        <f>IF(A717="","",IF(H717="","never",DATEDIF(H717,Scoring!$B$2,"m")))</f>
        <v/>
      </c>
      <c r="S717" s="9">
        <f>IF(A717="","",IF(L717="Y","None",IF(AND(E717&lt;&gt;"",J717="Y"),"Text",IF(AND(D717&lt;&gt;"",I717&lt;&gt;"Y"),"Email",IF(AND(E717&lt;&gt;"",K717="N"),"Call","None")))))</f>
        <v/>
      </c>
      <c r="T717" s="9">
        <f>IF(A717="","",IF(S717="None","Suppressed",IF(AND(H717&lt;&gt;"",R717&lt;Scoring!$B$16),"Recently active",IF(F717="past-client","Past client",IF(F717="sphere","Sphere",IF(F717="lead","Dormant lead","Needs review"))))))</f>
        <v/>
      </c>
      <c r="U717" s="9">
        <f>IF(A717="","",IF(OR(T717="Suppressed",T717="Recently active"),0,IF(F717="past-client",Scoring!$B$3,IF(F717="sphere",Scoring!$B$4,IF(F717="lead",Scoring!$B$5,0)))+MAX(1,MIN(3,N(G717)))*Scoring!$B$6+IF(H717="",Scoring!$B$10,IF(R717&lt;24,Scoring!$B$7,IF(R717&lt;60,Scoring!$B$8,Scoring!$B$9)))+IF(M717="Y",Scoring!$B$11,0)+IF(N(N717)&gt;=7,Scoring!$B$12,IF(N(N717)&gt;=4,Scoring!$B$13,0))))</f>
        <v/>
      </c>
      <c r="V717" s="9">
        <f>IF(A717="","",IF(OR(T717="Suppressed",T717="Recently active"),"-",IF(U717&gt;=Scoring!$B$14,"A",IF(U717&gt;=Scoring!$B$15,"B","C"))))</f>
        <v/>
      </c>
      <c r="W717" s="9">
        <f>IF(OR(A717="",V717="-"),"",COUNTIFS($V$2:$V$1001,"&lt;&gt;-",$U$2:$U$1001,"&gt;"&amp;U717)+1)</f>
        <v/>
      </c>
    </row>
    <row r="718">
      <c r="H718" s="8" t="n"/>
      <c r="R718" s="9">
        <f>IF(A718="","",IF(H718="","never",DATEDIF(H718,Scoring!$B$2,"m")))</f>
        <v/>
      </c>
      <c r="S718" s="9">
        <f>IF(A718="","",IF(L718="Y","None",IF(AND(E718&lt;&gt;"",J718="Y"),"Text",IF(AND(D718&lt;&gt;"",I718&lt;&gt;"Y"),"Email",IF(AND(E718&lt;&gt;"",K718="N"),"Call","None")))))</f>
        <v/>
      </c>
      <c r="T718" s="9">
        <f>IF(A718="","",IF(S718="None","Suppressed",IF(AND(H718&lt;&gt;"",R718&lt;Scoring!$B$16),"Recently active",IF(F718="past-client","Past client",IF(F718="sphere","Sphere",IF(F718="lead","Dormant lead","Needs review"))))))</f>
        <v/>
      </c>
      <c r="U718" s="9">
        <f>IF(A718="","",IF(OR(T718="Suppressed",T718="Recently active"),0,IF(F718="past-client",Scoring!$B$3,IF(F718="sphere",Scoring!$B$4,IF(F718="lead",Scoring!$B$5,0)))+MAX(1,MIN(3,N(G718)))*Scoring!$B$6+IF(H718="",Scoring!$B$10,IF(R718&lt;24,Scoring!$B$7,IF(R718&lt;60,Scoring!$B$8,Scoring!$B$9)))+IF(M718="Y",Scoring!$B$11,0)+IF(N(N718)&gt;=7,Scoring!$B$12,IF(N(N718)&gt;=4,Scoring!$B$13,0))))</f>
        <v/>
      </c>
      <c r="V718" s="9">
        <f>IF(A718="","",IF(OR(T718="Suppressed",T718="Recently active"),"-",IF(U718&gt;=Scoring!$B$14,"A",IF(U718&gt;=Scoring!$B$15,"B","C"))))</f>
        <v/>
      </c>
      <c r="W718" s="9">
        <f>IF(OR(A718="",V718="-"),"",COUNTIFS($V$2:$V$1001,"&lt;&gt;-",$U$2:$U$1001,"&gt;"&amp;U718)+1)</f>
        <v/>
      </c>
    </row>
    <row r="719">
      <c r="H719" s="8" t="n"/>
      <c r="R719" s="9">
        <f>IF(A719="","",IF(H719="","never",DATEDIF(H719,Scoring!$B$2,"m")))</f>
        <v/>
      </c>
      <c r="S719" s="9">
        <f>IF(A719="","",IF(L719="Y","None",IF(AND(E719&lt;&gt;"",J719="Y"),"Text",IF(AND(D719&lt;&gt;"",I719&lt;&gt;"Y"),"Email",IF(AND(E719&lt;&gt;"",K719="N"),"Call","None")))))</f>
        <v/>
      </c>
      <c r="T719" s="9">
        <f>IF(A719="","",IF(S719="None","Suppressed",IF(AND(H719&lt;&gt;"",R719&lt;Scoring!$B$16),"Recently active",IF(F719="past-client","Past client",IF(F719="sphere","Sphere",IF(F719="lead","Dormant lead","Needs review"))))))</f>
        <v/>
      </c>
      <c r="U719" s="9">
        <f>IF(A719="","",IF(OR(T719="Suppressed",T719="Recently active"),0,IF(F719="past-client",Scoring!$B$3,IF(F719="sphere",Scoring!$B$4,IF(F719="lead",Scoring!$B$5,0)))+MAX(1,MIN(3,N(G719)))*Scoring!$B$6+IF(H719="",Scoring!$B$10,IF(R719&lt;24,Scoring!$B$7,IF(R719&lt;60,Scoring!$B$8,Scoring!$B$9)))+IF(M719="Y",Scoring!$B$11,0)+IF(N(N719)&gt;=7,Scoring!$B$12,IF(N(N719)&gt;=4,Scoring!$B$13,0))))</f>
        <v/>
      </c>
      <c r="V719" s="9">
        <f>IF(A719="","",IF(OR(T719="Suppressed",T719="Recently active"),"-",IF(U719&gt;=Scoring!$B$14,"A",IF(U719&gt;=Scoring!$B$15,"B","C"))))</f>
        <v/>
      </c>
      <c r="W719" s="9">
        <f>IF(OR(A719="",V719="-"),"",COUNTIFS($V$2:$V$1001,"&lt;&gt;-",$U$2:$U$1001,"&gt;"&amp;U719)+1)</f>
        <v/>
      </c>
    </row>
    <row r="720">
      <c r="H720" s="8" t="n"/>
      <c r="R720" s="9">
        <f>IF(A720="","",IF(H720="","never",DATEDIF(H720,Scoring!$B$2,"m")))</f>
        <v/>
      </c>
      <c r="S720" s="9">
        <f>IF(A720="","",IF(L720="Y","None",IF(AND(E720&lt;&gt;"",J720="Y"),"Text",IF(AND(D720&lt;&gt;"",I720&lt;&gt;"Y"),"Email",IF(AND(E720&lt;&gt;"",K720="N"),"Call","None")))))</f>
        <v/>
      </c>
      <c r="T720" s="9">
        <f>IF(A720="","",IF(S720="None","Suppressed",IF(AND(H720&lt;&gt;"",R720&lt;Scoring!$B$16),"Recently active",IF(F720="past-client","Past client",IF(F720="sphere","Sphere",IF(F720="lead","Dormant lead","Needs review"))))))</f>
        <v/>
      </c>
      <c r="U720" s="9">
        <f>IF(A720="","",IF(OR(T720="Suppressed",T720="Recently active"),0,IF(F720="past-client",Scoring!$B$3,IF(F720="sphere",Scoring!$B$4,IF(F720="lead",Scoring!$B$5,0)))+MAX(1,MIN(3,N(G720)))*Scoring!$B$6+IF(H720="",Scoring!$B$10,IF(R720&lt;24,Scoring!$B$7,IF(R720&lt;60,Scoring!$B$8,Scoring!$B$9)))+IF(M720="Y",Scoring!$B$11,0)+IF(N(N720)&gt;=7,Scoring!$B$12,IF(N(N720)&gt;=4,Scoring!$B$13,0))))</f>
        <v/>
      </c>
      <c r="V720" s="9">
        <f>IF(A720="","",IF(OR(T720="Suppressed",T720="Recently active"),"-",IF(U720&gt;=Scoring!$B$14,"A",IF(U720&gt;=Scoring!$B$15,"B","C"))))</f>
        <v/>
      </c>
      <c r="W720" s="9">
        <f>IF(OR(A720="",V720="-"),"",COUNTIFS($V$2:$V$1001,"&lt;&gt;-",$U$2:$U$1001,"&gt;"&amp;U720)+1)</f>
        <v/>
      </c>
    </row>
    <row r="721">
      <c r="H721" s="8" t="n"/>
      <c r="R721" s="9">
        <f>IF(A721="","",IF(H721="","never",DATEDIF(H721,Scoring!$B$2,"m")))</f>
        <v/>
      </c>
      <c r="S721" s="9">
        <f>IF(A721="","",IF(L721="Y","None",IF(AND(E721&lt;&gt;"",J721="Y"),"Text",IF(AND(D721&lt;&gt;"",I721&lt;&gt;"Y"),"Email",IF(AND(E721&lt;&gt;"",K721="N"),"Call","None")))))</f>
        <v/>
      </c>
      <c r="T721" s="9">
        <f>IF(A721="","",IF(S721="None","Suppressed",IF(AND(H721&lt;&gt;"",R721&lt;Scoring!$B$16),"Recently active",IF(F721="past-client","Past client",IF(F721="sphere","Sphere",IF(F721="lead","Dormant lead","Needs review"))))))</f>
        <v/>
      </c>
      <c r="U721" s="9">
        <f>IF(A721="","",IF(OR(T721="Suppressed",T721="Recently active"),0,IF(F721="past-client",Scoring!$B$3,IF(F721="sphere",Scoring!$B$4,IF(F721="lead",Scoring!$B$5,0)))+MAX(1,MIN(3,N(G721)))*Scoring!$B$6+IF(H721="",Scoring!$B$10,IF(R721&lt;24,Scoring!$B$7,IF(R721&lt;60,Scoring!$B$8,Scoring!$B$9)))+IF(M721="Y",Scoring!$B$11,0)+IF(N(N721)&gt;=7,Scoring!$B$12,IF(N(N721)&gt;=4,Scoring!$B$13,0))))</f>
        <v/>
      </c>
      <c r="V721" s="9">
        <f>IF(A721="","",IF(OR(T721="Suppressed",T721="Recently active"),"-",IF(U721&gt;=Scoring!$B$14,"A",IF(U721&gt;=Scoring!$B$15,"B","C"))))</f>
        <v/>
      </c>
      <c r="W721" s="9">
        <f>IF(OR(A721="",V721="-"),"",COUNTIFS($V$2:$V$1001,"&lt;&gt;-",$U$2:$U$1001,"&gt;"&amp;U721)+1)</f>
        <v/>
      </c>
    </row>
    <row r="722">
      <c r="H722" s="8" t="n"/>
      <c r="R722" s="9">
        <f>IF(A722="","",IF(H722="","never",DATEDIF(H722,Scoring!$B$2,"m")))</f>
        <v/>
      </c>
      <c r="S722" s="9">
        <f>IF(A722="","",IF(L722="Y","None",IF(AND(E722&lt;&gt;"",J722="Y"),"Text",IF(AND(D722&lt;&gt;"",I722&lt;&gt;"Y"),"Email",IF(AND(E722&lt;&gt;"",K722="N"),"Call","None")))))</f>
        <v/>
      </c>
      <c r="T722" s="9">
        <f>IF(A722="","",IF(S722="None","Suppressed",IF(AND(H722&lt;&gt;"",R722&lt;Scoring!$B$16),"Recently active",IF(F722="past-client","Past client",IF(F722="sphere","Sphere",IF(F722="lead","Dormant lead","Needs review"))))))</f>
        <v/>
      </c>
      <c r="U722" s="9">
        <f>IF(A722="","",IF(OR(T722="Suppressed",T722="Recently active"),0,IF(F722="past-client",Scoring!$B$3,IF(F722="sphere",Scoring!$B$4,IF(F722="lead",Scoring!$B$5,0)))+MAX(1,MIN(3,N(G722)))*Scoring!$B$6+IF(H722="",Scoring!$B$10,IF(R722&lt;24,Scoring!$B$7,IF(R722&lt;60,Scoring!$B$8,Scoring!$B$9)))+IF(M722="Y",Scoring!$B$11,0)+IF(N(N722)&gt;=7,Scoring!$B$12,IF(N(N722)&gt;=4,Scoring!$B$13,0))))</f>
        <v/>
      </c>
      <c r="V722" s="9">
        <f>IF(A722="","",IF(OR(T722="Suppressed",T722="Recently active"),"-",IF(U722&gt;=Scoring!$B$14,"A",IF(U722&gt;=Scoring!$B$15,"B","C"))))</f>
        <v/>
      </c>
      <c r="W722" s="9">
        <f>IF(OR(A722="",V722="-"),"",COUNTIFS($V$2:$V$1001,"&lt;&gt;-",$U$2:$U$1001,"&gt;"&amp;U722)+1)</f>
        <v/>
      </c>
    </row>
    <row r="723">
      <c r="H723" s="8" t="n"/>
      <c r="R723" s="9">
        <f>IF(A723="","",IF(H723="","never",DATEDIF(H723,Scoring!$B$2,"m")))</f>
        <v/>
      </c>
      <c r="S723" s="9">
        <f>IF(A723="","",IF(L723="Y","None",IF(AND(E723&lt;&gt;"",J723="Y"),"Text",IF(AND(D723&lt;&gt;"",I723&lt;&gt;"Y"),"Email",IF(AND(E723&lt;&gt;"",K723="N"),"Call","None")))))</f>
        <v/>
      </c>
      <c r="T723" s="9">
        <f>IF(A723="","",IF(S723="None","Suppressed",IF(AND(H723&lt;&gt;"",R723&lt;Scoring!$B$16),"Recently active",IF(F723="past-client","Past client",IF(F723="sphere","Sphere",IF(F723="lead","Dormant lead","Needs review"))))))</f>
        <v/>
      </c>
      <c r="U723" s="9">
        <f>IF(A723="","",IF(OR(T723="Suppressed",T723="Recently active"),0,IF(F723="past-client",Scoring!$B$3,IF(F723="sphere",Scoring!$B$4,IF(F723="lead",Scoring!$B$5,0)))+MAX(1,MIN(3,N(G723)))*Scoring!$B$6+IF(H723="",Scoring!$B$10,IF(R723&lt;24,Scoring!$B$7,IF(R723&lt;60,Scoring!$B$8,Scoring!$B$9)))+IF(M723="Y",Scoring!$B$11,0)+IF(N(N723)&gt;=7,Scoring!$B$12,IF(N(N723)&gt;=4,Scoring!$B$13,0))))</f>
        <v/>
      </c>
      <c r="V723" s="9">
        <f>IF(A723="","",IF(OR(T723="Suppressed",T723="Recently active"),"-",IF(U723&gt;=Scoring!$B$14,"A",IF(U723&gt;=Scoring!$B$15,"B","C"))))</f>
        <v/>
      </c>
      <c r="W723" s="9">
        <f>IF(OR(A723="",V723="-"),"",COUNTIFS($V$2:$V$1001,"&lt;&gt;-",$U$2:$U$1001,"&gt;"&amp;U723)+1)</f>
        <v/>
      </c>
    </row>
    <row r="724">
      <c r="H724" s="8" t="n"/>
      <c r="R724" s="9">
        <f>IF(A724="","",IF(H724="","never",DATEDIF(H724,Scoring!$B$2,"m")))</f>
        <v/>
      </c>
      <c r="S724" s="9">
        <f>IF(A724="","",IF(L724="Y","None",IF(AND(E724&lt;&gt;"",J724="Y"),"Text",IF(AND(D724&lt;&gt;"",I724&lt;&gt;"Y"),"Email",IF(AND(E724&lt;&gt;"",K724="N"),"Call","None")))))</f>
        <v/>
      </c>
      <c r="T724" s="9">
        <f>IF(A724="","",IF(S724="None","Suppressed",IF(AND(H724&lt;&gt;"",R724&lt;Scoring!$B$16),"Recently active",IF(F724="past-client","Past client",IF(F724="sphere","Sphere",IF(F724="lead","Dormant lead","Needs review"))))))</f>
        <v/>
      </c>
      <c r="U724" s="9">
        <f>IF(A724="","",IF(OR(T724="Suppressed",T724="Recently active"),0,IF(F724="past-client",Scoring!$B$3,IF(F724="sphere",Scoring!$B$4,IF(F724="lead",Scoring!$B$5,0)))+MAX(1,MIN(3,N(G724)))*Scoring!$B$6+IF(H724="",Scoring!$B$10,IF(R724&lt;24,Scoring!$B$7,IF(R724&lt;60,Scoring!$B$8,Scoring!$B$9)))+IF(M724="Y",Scoring!$B$11,0)+IF(N(N724)&gt;=7,Scoring!$B$12,IF(N(N724)&gt;=4,Scoring!$B$13,0))))</f>
        <v/>
      </c>
      <c r="V724" s="9">
        <f>IF(A724="","",IF(OR(T724="Suppressed",T724="Recently active"),"-",IF(U724&gt;=Scoring!$B$14,"A",IF(U724&gt;=Scoring!$B$15,"B","C"))))</f>
        <v/>
      </c>
      <c r="W724" s="9">
        <f>IF(OR(A724="",V724="-"),"",COUNTIFS($V$2:$V$1001,"&lt;&gt;-",$U$2:$U$1001,"&gt;"&amp;U724)+1)</f>
        <v/>
      </c>
    </row>
    <row r="725">
      <c r="H725" s="8" t="n"/>
      <c r="R725" s="9">
        <f>IF(A725="","",IF(H725="","never",DATEDIF(H725,Scoring!$B$2,"m")))</f>
        <v/>
      </c>
      <c r="S725" s="9">
        <f>IF(A725="","",IF(L725="Y","None",IF(AND(E725&lt;&gt;"",J725="Y"),"Text",IF(AND(D725&lt;&gt;"",I725&lt;&gt;"Y"),"Email",IF(AND(E725&lt;&gt;"",K725="N"),"Call","None")))))</f>
        <v/>
      </c>
      <c r="T725" s="9">
        <f>IF(A725="","",IF(S725="None","Suppressed",IF(AND(H725&lt;&gt;"",R725&lt;Scoring!$B$16),"Recently active",IF(F725="past-client","Past client",IF(F725="sphere","Sphere",IF(F725="lead","Dormant lead","Needs review"))))))</f>
        <v/>
      </c>
      <c r="U725" s="9">
        <f>IF(A725="","",IF(OR(T725="Suppressed",T725="Recently active"),0,IF(F725="past-client",Scoring!$B$3,IF(F725="sphere",Scoring!$B$4,IF(F725="lead",Scoring!$B$5,0)))+MAX(1,MIN(3,N(G725)))*Scoring!$B$6+IF(H725="",Scoring!$B$10,IF(R725&lt;24,Scoring!$B$7,IF(R725&lt;60,Scoring!$B$8,Scoring!$B$9)))+IF(M725="Y",Scoring!$B$11,0)+IF(N(N725)&gt;=7,Scoring!$B$12,IF(N(N725)&gt;=4,Scoring!$B$13,0))))</f>
        <v/>
      </c>
      <c r="V725" s="9">
        <f>IF(A725="","",IF(OR(T725="Suppressed",T725="Recently active"),"-",IF(U725&gt;=Scoring!$B$14,"A",IF(U725&gt;=Scoring!$B$15,"B","C"))))</f>
        <v/>
      </c>
      <c r="W725" s="9">
        <f>IF(OR(A725="",V725="-"),"",COUNTIFS($V$2:$V$1001,"&lt;&gt;-",$U$2:$U$1001,"&gt;"&amp;U725)+1)</f>
        <v/>
      </c>
    </row>
    <row r="726">
      <c r="H726" s="8" t="n"/>
      <c r="R726" s="9">
        <f>IF(A726="","",IF(H726="","never",DATEDIF(H726,Scoring!$B$2,"m")))</f>
        <v/>
      </c>
      <c r="S726" s="9">
        <f>IF(A726="","",IF(L726="Y","None",IF(AND(E726&lt;&gt;"",J726="Y"),"Text",IF(AND(D726&lt;&gt;"",I726&lt;&gt;"Y"),"Email",IF(AND(E726&lt;&gt;"",K726="N"),"Call","None")))))</f>
        <v/>
      </c>
      <c r="T726" s="9">
        <f>IF(A726="","",IF(S726="None","Suppressed",IF(AND(H726&lt;&gt;"",R726&lt;Scoring!$B$16),"Recently active",IF(F726="past-client","Past client",IF(F726="sphere","Sphere",IF(F726="lead","Dormant lead","Needs review"))))))</f>
        <v/>
      </c>
      <c r="U726" s="9">
        <f>IF(A726="","",IF(OR(T726="Suppressed",T726="Recently active"),0,IF(F726="past-client",Scoring!$B$3,IF(F726="sphere",Scoring!$B$4,IF(F726="lead",Scoring!$B$5,0)))+MAX(1,MIN(3,N(G726)))*Scoring!$B$6+IF(H726="",Scoring!$B$10,IF(R726&lt;24,Scoring!$B$7,IF(R726&lt;60,Scoring!$B$8,Scoring!$B$9)))+IF(M726="Y",Scoring!$B$11,0)+IF(N(N726)&gt;=7,Scoring!$B$12,IF(N(N726)&gt;=4,Scoring!$B$13,0))))</f>
        <v/>
      </c>
      <c r="V726" s="9">
        <f>IF(A726="","",IF(OR(T726="Suppressed",T726="Recently active"),"-",IF(U726&gt;=Scoring!$B$14,"A",IF(U726&gt;=Scoring!$B$15,"B","C"))))</f>
        <v/>
      </c>
      <c r="W726" s="9">
        <f>IF(OR(A726="",V726="-"),"",COUNTIFS($V$2:$V$1001,"&lt;&gt;-",$U$2:$U$1001,"&gt;"&amp;U726)+1)</f>
        <v/>
      </c>
    </row>
    <row r="727">
      <c r="H727" s="8" t="n"/>
      <c r="R727" s="9">
        <f>IF(A727="","",IF(H727="","never",DATEDIF(H727,Scoring!$B$2,"m")))</f>
        <v/>
      </c>
      <c r="S727" s="9">
        <f>IF(A727="","",IF(L727="Y","None",IF(AND(E727&lt;&gt;"",J727="Y"),"Text",IF(AND(D727&lt;&gt;"",I727&lt;&gt;"Y"),"Email",IF(AND(E727&lt;&gt;"",K727="N"),"Call","None")))))</f>
        <v/>
      </c>
      <c r="T727" s="9">
        <f>IF(A727="","",IF(S727="None","Suppressed",IF(AND(H727&lt;&gt;"",R727&lt;Scoring!$B$16),"Recently active",IF(F727="past-client","Past client",IF(F727="sphere","Sphere",IF(F727="lead","Dormant lead","Needs review"))))))</f>
        <v/>
      </c>
      <c r="U727" s="9">
        <f>IF(A727="","",IF(OR(T727="Suppressed",T727="Recently active"),0,IF(F727="past-client",Scoring!$B$3,IF(F727="sphere",Scoring!$B$4,IF(F727="lead",Scoring!$B$5,0)))+MAX(1,MIN(3,N(G727)))*Scoring!$B$6+IF(H727="",Scoring!$B$10,IF(R727&lt;24,Scoring!$B$7,IF(R727&lt;60,Scoring!$B$8,Scoring!$B$9)))+IF(M727="Y",Scoring!$B$11,0)+IF(N(N727)&gt;=7,Scoring!$B$12,IF(N(N727)&gt;=4,Scoring!$B$13,0))))</f>
        <v/>
      </c>
      <c r="V727" s="9">
        <f>IF(A727="","",IF(OR(T727="Suppressed",T727="Recently active"),"-",IF(U727&gt;=Scoring!$B$14,"A",IF(U727&gt;=Scoring!$B$15,"B","C"))))</f>
        <v/>
      </c>
      <c r="W727" s="9">
        <f>IF(OR(A727="",V727="-"),"",COUNTIFS($V$2:$V$1001,"&lt;&gt;-",$U$2:$U$1001,"&gt;"&amp;U727)+1)</f>
        <v/>
      </c>
    </row>
    <row r="728">
      <c r="H728" s="8" t="n"/>
      <c r="R728" s="9">
        <f>IF(A728="","",IF(H728="","never",DATEDIF(H728,Scoring!$B$2,"m")))</f>
        <v/>
      </c>
      <c r="S728" s="9">
        <f>IF(A728="","",IF(L728="Y","None",IF(AND(E728&lt;&gt;"",J728="Y"),"Text",IF(AND(D728&lt;&gt;"",I728&lt;&gt;"Y"),"Email",IF(AND(E728&lt;&gt;"",K728="N"),"Call","None")))))</f>
        <v/>
      </c>
      <c r="T728" s="9">
        <f>IF(A728="","",IF(S728="None","Suppressed",IF(AND(H728&lt;&gt;"",R728&lt;Scoring!$B$16),"Recently active",IF(F728="past-client","Past client",IF(F728="sphere","Sphere",IF(F728="lead","Dormant lead","Needs review"))))))</f>
        <v/>
      </c>
      <c r="U728" s="9">
        <f>IF(A728="","",IF(OR(T728="Suppressed",T728="Recently active"),0,IF(F728="past-client",Scoring!$B$3,IF(F728="sphere",Scoring!$B$4,IF(F728="lead",Scoring!$B$5,0)))+MAX(1,MIN(3,N(G728)))*Scoring!$B$6+IF(H728="",Scoring!$B$10,IF(R728&lt;24,Scoring!$B$7,IF(R728&lt;60,Scoring!$B$8,Scoring!$B$9)))+IF(M728="Y",Scoring!$B$11,0)+IF(N(N728)&gt;=7,Scoring!$B$12,IF(N(N728)&gt;=4,Scoring!$B$13,0))))</f>
        <v/>
      </c>
      <c r="V728" s="9">
        <f>IF(A728="","",IF(OR(T728="Suppressed",T728="Recently active"),"-",IF(U728&gt;=Scoring!$B$14,"A",IF(U728&gt;=Scoring!$B$15,"B","C"))))</f>
        <v/>
      </c>
      <c r="W728" s="9">
        <f>IF(OR(A728="",V728="-"),"",COUNTIFS($V$2:$V$1001,"&lt;&gt;-",$U$2:$U$1001,"&gt;"&amp;U728)+1)</f>
        <v/>
      </c>
    </row>
    <row r="729">
      <c r="H729" s="8" t="n"/>
      <c r="R729" s="9">
        <f>IF(A729="","",IF(H729="","never",DATEDIF(H729,Scoring!$B$2,"m")))</f>
        <v/>
      </c>
      <c r="S729" s="9">
        <f>IF(A729="","",IF(L729="Y","None",IF(AND(E729&lt;&gt;"",J729="Y"),"Text",IF(AND(D729&lt;&gt;"",I729&lt;&gt;"Y"),"Email",IF(AND(E729&lt;&gt;"",K729="N"),"Call","None")))))</f>
        <v/>
      </c>
      <c r="T729" s="9">
        <f>IF(A729="","",IF(S729="None","Suppressed",IF(AND(H729&lt;&gt;"",R729&lt;Scoring!$B$16),"Recently active",IF(F729="past-client","Past client",IF(F729="sphere","Sphere",IF(F729="lead","Dormant lead","Needs review"))))))</f>
        <v/>
      </c>
      <c r="U729" s="9">
        <f>IF(A729="","",IF(OR(T729="Suppressed",T729="Recently active"),0,IF(F729="past-client",Scoring!$B$3,IF(F729="sphere",Scoring!$B$4,IF(F729="lead",Scoring!$B$5,0)))+MAX(1,MIN(3,N(G729)))*Scoring!$B$6+IF(H729="",Scoring!$B$10,IF(R729&lt;24,Scoring!$B$7,IF(R729&lt;60,Scoring!$B$8,Scoring!$B$9)))+IF(M729="Y",Scoring!$B$11,0)+IF(N(N729)&gt;=7,Scoring!$B$12,IF(N(N729)&gt;=4,Scoring!$B$13,0))))</f>
        <v/>
      </c>
      <c r="V729" s="9">
        <f>IF(A729="","",IF(OR(T729="Suppressed",T729="Recently active"),"-",IF(U729&gt;=Scoring!$B$14,"A",IF(U729&gt;=Scoring!$B$15,"B","C"))))</f>
        <v/>
      </c>
      <c r="W729" s="9">
        <f>IF(OR(A729="",V729="-"),"",COUNTIFS($V$2:$V$1001,"&lt;&gt;-",$U$2:$U$1001,"&gt;"&amp;U729)+1)</f>
        <v/>
      </c>
    </row>
    <row r="730">
      <c r="H730" s="8" t="n"/>
      <c r="R730" s="9">
        <f>IF(A730="","",IF(H730="","never",DATEDIF(H730,Scoring!$B$2,"m")))</f>
        <v/>
      </c>
      <c r="S730" s="9">
        <f>IF(A730="","",IF(L730="Y","None",IF(AND(E730&lt;&gt;"",J730="Y"),"Text",IF(AND(D730&lt;&gt;"",I730&lt;&gt;"Y"),"Email",IF(AND(E730&lt;&gt;"",K730="N"),"Call","None")))))</f>
        <v/>
      </c>
      <c r="T730" s="9">
        <f>IF(A730="","",IF(S730="None","Suppressed",IF(AND(H730&lt;&gt;"",R730&lt;Scoring!$B$16),"Recently active",IF(F730="past-client","Past client",IF(F730="sphere","Sphere",IF(F730="lead","Dormant lead","Needs review"))))))</f>
        <v/>
      </c>
      <c r="U730" s="9">
        <f>IF(A730="","",IF(OR(T730="Suppressed",T730="Recently active"),0,IF(F730="past-client",Scoring!$B$3,IF(F730="sphere",Scoring!$B$4,IF(F730="lead",Scoring!$B$5,0)))+MAX(1,MIN(3,N(G730)))*Scoring!$B$6+IF(H730="",Scoring!$B$10,IF(R730&lt;24,Scoring!$B$7,IF(R730&lt;60,Scoring!$B$8,Scoring!$B$9)))+IF(M730="Y",Scoring!$B$11,0)+IF(N(N730)&gt;=7,Scoring!$B$12,IF(N(N730)&gt;=4,Scoring!$B$13,0))))</f>
        <v/>
      </c>
      <c r="V730" s="9">
        <f>IF(A730="","",IF(OR(T730="Suppressed",T730="Recently active"),"-",IF(U730&gt;=Scoring!$B$14,"A",IF(U730&gt;=Scoring!$B$15,"B","C"))))</f>
        <v/>
      </c>
      <c r="W730" s="9">
        <f>IF(OR(A730="",V730="-"),"",COUNTIFS($V$2:$V$1001,"&lt;&gt;-",$U$2:$U$1001,"&gt;"&amp;U730)+1)</f>
        <v/>
      </c>
    </row>
    <row r="731">
      <c r="H731" s="8" t="n"/>
      <c r="R731" s="9">
        <f>IF(A731="","",IF(H731="","never",DATEDIF(H731,Scoring!$B$2,"m")))</f>
        <v/>
      </c>
      <c r="S731" s="9">
        <f>IF(A731="","",IF(L731="Y","None",IF(AND(E731&lt;&gt;"",J731="Y"),"Text",IF(AND(D731&lt;&gt;"",I731&lt;&gt;"Y"),"Email",IF(AND(E731&lt;&gt;"",K731="N"),"Call","None")))))</f>
        <v/>
      </c>
      <c r="T731" s="9">
        <f>IF(A731="","",IF(S731="None","Suppressed",IF(AND(H731&lt;&gt;"",R731&lt;Scoring!$B$16),"Recently active",IF(F731="past-client","Past client",IF(F731="sphere","Sphere",IF(F731="lead","Dormant lead","Needs review"))))))</f>
        <v/>
      </c>
      <c r="U731" s="9">
        <f>IF(A731="","",IF(OR(T731="Suppressed",T731="Recently active"),0,IF(F731="past-client",Scoring!$B$3,IF(F731="sphere",Scoring!$B$4,IF(F731="lead",Scoring!$B$5,0)))+MAX(1,MIN(3,N(G731)))*Scoring!$B$6+IF(H731="",Scoring!$B$10,IF(R731&lt;24,Scoring!$B$7,IF(R731&lt;60,Scoring!$B$8,Scoring!$B$9)))+IF(M731="Y",Scoring!$B$11,0)+IF(N(N731)&gt;=7,Scoring!$B$12,IF(N(N731)&gt;=4,Scoring!$B$13,0))))</f>
        <v/>
      </c>
      <c r="V731" s="9">
        <f>IF(A731="","",IF(OR(T731="Suppressed",T731="Recently active"),"-",IF(U731&gt;=Scoring!$B$14,"A",IF(U731&gt;=Scoring!$B$15,"B","C"))))</f>
        <v/>
      </c>
      <c r="W731" s="9">
        <f>IF(OR(A731="",V731="-"),"",COUNTIFS($V$2:$V$1001,"&lt;&gt;-",$U$2:$U$1001,"&gt;"&amp;U731)+1)</f>
        <v/>
      </c>
    </row>
    <row r="732">
      <c r="H732" s="8" t="n"/>
      <c r="R732" s="9">
        <f>IF(A732="","",IF(H732="","never",DATEDIF(H732,Scoring!$B$2,"m")))</f>
        <v/>
      </c>
      <c r="S732" s="9">
        <f>IF(A732="","",IF(L732="Y","None",IF(AND(E732&lt;&gt;"",J732="Y"),"Text",IF(AND(D732&lt;&gt;"",I732&lt;&gt;"Y"),"Email",IF(AND(E732&lt;&gt;"",K732="N"),"Call","None")))))</f>
        <v/>
      </c>
      <c r="T732" s="9">
        <f>IF(A732="","",IF(S732="None","Suppressed",IF(AND(H732&lt;&gt;"",R732&lt;Scoring!$B$16),"Recently active",IF(F732="past-client","Past client",IF(F732="sphere","Sphere",IF(F732="lead","Dormant lead","Needs review"))))))</f>
        <v/>
      </c>
      <c r="U732" s="9">
        <f>IF(A732="","",IF(OR(T732="Suppressed",T732="Recently active"),0,IF(F732="past-client",Scoring!$B$3,IF(F732="sphere",Scoring!$B$4,IF(F732="lead",Scoring!$B$5,0)))+MAX(1,MIN(3,N(G732)))*Scoring!$B$6+IF(H732="",Scoring!$B$10,IF(R732&lt;24,Scoring!$B$7,IF(R732&lt;60,Scoring!$B$8,Scoring!$B$9)))+IF(M732="Y",Scoring!$B$11,0)+IF(N(N732)&gt;=7,Scoring!$B$12,IF(N(N732)&gt;=4,Scoring!$B$13,0))))</f>
        <v/>
      </c>
      <c r="V732" s="9">
        <f>IF(A732="","",IF(OR(T732="Suppressed",T732="Recently active"),"-",IF(U732&gt;=Scoring!$B$14,"A",IF(U732&gt;=Scoring!$B$15,"B","C"))))</f>
        <v/>
      </c>
      <c r="W732" s="9">
        <f>IF(OR(A732="",V732="-"),"",COUNTIFS($V$2:$V$1001,"&lt;&gt;-",$U$2:$U$1001,"&gt;"&amp;U732)+1)</f>
        <v/>
      </c>
    </row>
    <row r="733">
      <c r="H733" s="8" t="n"/>
      <c r="R733" s="9">
        <f>IF(A733="","",IF(H733="","never",DATEDIF(H733,Scoring!$B$2,"m")))</f>
        <v/>
      </c>
      <c r="S733" s="9">
        <f>IF(A733="","",IF(L733="Y","None",IF(AND(E733&lt;&gt;"",J733="Y"),"Text",IF(AND(D733&lt;&gt;"",I733&lt;&gt;"Y"),"Email",IF(AND(E733&lt;&gt;"",K733="N"),"Call","None")))))</f>
        <v/>
      </c>
      <c r="T733" s="9">
        <f>IF(A733="","",IF(S733="None","Suppressed",IF(AND(H733&lt;&gt;"",R733&lt;Scoring!$B$16),"Recently active",IF(F733="past-client","Past client",IF(F733="sphere","Sphere",IF(F733="lead","Dormant lead","Needs review"))))))</f>
        <v/>
      </c>
      <c r="U733" s="9">
        <f>IF(A733="","",IF(OR(T733="Suppressed",T733="Recently active"),0,IF(F733="past-client",Scoring!$B$3,IF(F733="sphere",Scoring!$B$4,IF(F733="lead",Scoring!$B$5,0)))+MAX(1,MIN(3,N(G733)))*Scoring!$B$6+IF(H733="",Scoring!$B$10,IF(R733&lt;24,Scoring!$B$7,IF(R733&lt;60,Scoring!$B$8,Scoring!$B$9)))+IF(M733="Y",Scoring!$B$11,0)+IF(N(N733)&gt;=7,Scoring!$B$12,IF(N(N733)&gt;=4,Scoring!$B$13,0))))</f>
        <v/>
      </c>
      <c r="V733" s="9">
        <f>IF(A733="","",IF(OR(T733="Suppressed",T733="Recently active"),"-",IF(U733&gt;=Scoring!$B$14,"A",IF(U733&gt;=Scoring!$B$15,"B","C"))))</f>
        <v/>
      </c>
      <c r="W733" s="9">
        <f>IF(OR(A733="",V733="-"),"",COUNTIFS($V$2:$V$1001,"&lt;&gt;-",$U$2:$U$1001,"&gt;"&amp;U733)+1)</f>
        <v/>
      </c>
    </row>
    <row r="734">
      <c r="H734" s="8" t="n"/>
      <c r="R734" s="9">
        <f>IF(A734="","",IF(H734="","never",DATEDIF(H734,Scoring!$B$2,"m")))</f>
        <v/>
      </c>
      <c r="S734" s="9">
        <f>IF(A734="","",IF(L734="Y","None",IF(AND(E734&lt;&gt;"",J734="Y"),"Text",IF(AND(D734&lt;&gt;"",I734&lt;&gt;"Y"),"Email",IF(AND(E734&lt;&gt;"",K734="N"),"Call","None")))))</f>
        <v/>
      </c>
      <c r="T734" s="9">
        <f>IF(A734="","",IF(S734="None","Suppressed",IF(AND(H734&lt;&gt;"",R734&lt;Scoring!$B$16),"Recently active",IF(F734="past-client","Past client",IF(F734="sphere","Sphere",IF(F734="lead","Dormant lead","Needs review"))))))</f>
        <v/>
      </c>
      <c r="U734" s="9">
        <f>IF(A734="","",IF(OR(T734="Suppressed",T734="Recently active"),0,IF(F734="past-client",Scoring!$B$3,IF(F734="sphere",Scoring!$B$4,IF(F734="lead",Scoring!$B$5,0)))+MAX(1,MIN(3,N(G734)))*Scoring!$B$6+IF(H734="",Scoring!$B$10,IF(R734&lt;24,Scoring!$B$7,IF(R734&lt;60,Scoring!$B$8,Scoring!$B$9)))+IF(M734="Y",Scoring!$B$11,0)+IF(N(N734)&gt;=7,Scoring!$B$12,IF(N(N734)&gt;=4,Scoring!$B$13,0))))</f>
        <v/>
      </c>
      <c r="V734" s="9">
        <f>IF(A734="","",IF(OR(T734="Suppressed",T734="Recently active"),"-",IF(U734&gt;=Scoring!$B$14,"A",IF(U734&gt;=Scoring!$B$15,"B","C"))))</f>
        <v/>
      </c>
      <c r="W734" s="9">
        <f>IF(OR(A734="",V734="-"),"",COUNTIFS($V$2:$V$1001,"&lt;&gt;-",$U$2:$U$1001,"&gt;"&amp;U734)+1)</f>
        <v/>
      </c>
    </row>
    <row r="735">
      <c r="H735" s="8" t="n"/>
      <c r="R735" s="9">
        <f>IF(A735="","",IF(H735="","never",DATEDIF(H735,Scoring!$B$2,"m")))</f>
        <v/>
      </c>
      <c r="S735" s="9">
        <f>IF(A735="","",IF(L735="Y","None",IF(AND(E735&lt;&gt;"",J735="Y"),"Text",IF(AND(D735&lt;&gt;"",I735&lt;&gt;"Y"),"Email",IF(AND(E735&lt;&gt;"",K735="N"),"Call","None")))))</f>
        <v/>
      </c>
      <c r="T735" s="9">
        <f>IF(A735="","",IF(S735="None","Suppressed",IF(AND(H735&lt;&gt;"",R735&lt;Scoring!$B$16),"Recently active",IF(F735="past-client","Past client",IF(F735="sphere","Sphere",IF(F735="lead","Dormant lead","Needs review"))))))</f>
        <v/>
      </c>
      <c r="U735" s="9">
        <f>IF(A735="","",IF(OR(T735="Suppressed",T735="Recently active"),0,IF(F735="past-client",Scoring!$B$3,IF(F735="sphere",Scoring!$B$4,IF(F735="lead",Scoring!$B$5,0)))+MAX(1,MIN(3,N(G735)))*Scoring!$B$6+IF(H735="",Scoring!$B$10,IF(R735&lt;24,Scoring!$B$7,IF(R735&lt;60,Scoring!$B$8,Scoring!$B$9)))+IF(M735="Y",Scoring!$B$11,0)+IF(N(N735)&gt;=7,Scoring!$B$12,IF(N(N735)&gt;=4,Scoring!$B$13,0))))</f>
        <v/>
      </c>
      <c r="V735" s="9">
        <f>IF(A735="","",IF(OR(T735="Suppressed",T735="Recently active"),"-",IF(U735&gt;=Scoring!$B$14,"A",IF(U735&gt;=Scoring!$B$15,"B","C"))))</f>
        <v/>
      </c>
      <c r="W735" s="9">
        <f>IF(OR(A735="",V735="-"),"",COUNTIFS($V$2:$V$1001,"&lt;&gt;-",$U$2:$U$1001,"&gt;"&amp;U735)+1)</f>
        <v/>
      </c>
    </row>
    <row r="736">
      <c r="H736" s="8" t="n"/>
      <c r="R736" s="9">
        <f>IF(A736="","",IF(H736="","never",DATEDIF(H736,Scoring!$B$2,"m")))</f>
        <v/>
      </c>
      <c r="S736" s="9">
        <f>IF(A736="","",IF(L736="Y","None",IF(AND(E736&lt;&gt;"",J736="Y"),"Text",IF(AND(D736&lt;&gt;"",I736&lt;&gt;"Y"),"Email",IF(AND(E736&lt;&gt;"",K736="N"),"Call","None")))))</f>
        <v/>
      </c>
      <c r="T736" s="9">
        <f>IF(A736="","",IF(S736="None","Suppressed",IF(AND(H736&lt;&gt;"",R736&lt;Scoring!$B$16),"Recently active",IF(F736="past-client","Past client",IF(F736="sphere","Sphere",IF(F736="lead","Dormant lead","Needs review"))))))</f>
        <v/>
      </c>
      <c r="U736" s="9">
        <f>IF(A736="","",IF(OR(T736="Suppressed",T736="Recently active"),0,IF(F736="past-client",Scoring!$B$3,IF(F736="sphere",Scoring!$B$4,IF(F736="lead",Scoring!$B$5,0)))+MAX(1,MIN(3,N(G736)))*Scoring!$B$6+IF(H736="",Scoring!$B$10,IF(R736&lt;24,Scoring!$B$7,IF(R736&lt;60,Scoring!$B$8,Scoring!$B$9)))+IF(M736="Y",Scoring!$B$11,0)+IF(N(N736)&gt;=7,Scoring!$B$12,IF(N(N736)&gt;=4,Scoring!$B$13,0))))</f>
        <v/>
      </c>
      <c r="V736" s="9">
        <f>IF(A736="","",IF(OR(T736="Suppressed",T736="Recently active"),"-",IF(U736&gt;=Scoring!$B$14,"A",IF(U736&gt;=Scoring!$B$15,"B","C"))))</f>
        <v/>
      </c>
      <c r="W736" s="9">
        <f>IF(OR(A736="",V736="-"),"",COUNTIFS($V$2:$V$1001,"&lt;&gt;-",$U$2:$U$1001,"&gt;"&amp;U736)+1)</f>
        <v/>
      </c>
    </row>
    <row r="737">
      <c r="H737" s="8" t="n"/>
      <c r="R737" s="9">
        <f>IF(A737="","",IF(H737="","never",DATEDIF(H737,Scoring!$B$2,"m")))</f>
        <v/>
      </c>
      <c r="S737" s="9">
        <f>IF(A737="","",IF(L737="Y","None",IF(AND(E737&lt;&gt;"",J737="Y"),"Text",IF(AND(D737&lt;&gt;"",I737&lt;&gt;"Y"),"Email",IF(AND(E737&lt;&gt;"",K737="N"),"Call","None")))))</f>
        <v/>
      </c>
      <c r="T737" s="9">
        <f>IF(A737="","",IF(S737="None","Suppressed",IF(AND(H737&lt;&gt;"",R737&lt;Scoring!$B$16),"Recently active",IF(F737="past-client","Past client",IF(F737="sphere","Sphere",IF(F737="lead","Dormant lead","Needs review"))))))</f>
        <v/>
      </c>
      <c r="U737" s="9">
        <f>IF(A737="","",IF(OR(T737="Suppressed",T737="Recently active"),0,IF(F737="past-client",Scoring!$B$3,IF(F737="sphere",Scoring!$B$4,IF(F737="lead",Scoring!$B$5,0)))+MAX(1,MIN(3,N(G737)))*Scoring!$B$6+IF(H737="",Scoring!$B$10,IF(R737&lt;24,Scoring!$B$7,IF(R737&lt;60,Scoring!$B$8,Scoring!$B$9)))+IF(M737="Y",Scoring!$B$11,0)+IF(N(N737)&gt;=7,Scoring!$B$12,IF(N(N737)&gt;=4,Scoring!$B$13,0))))</f>
        <v/>
      </c>
      <c r="V737" s="9">
        <f>IF(A737="","",IF(OR(T737="Suppressed",T737="Recently active"),"-",IF(U737&gt;=Scoring!$B$14,"A",IF(U737&gt;=Scoring!$B$15,"B","C"))))</f>
        <v/>
      </c>
      <c r="W737" s="9">
        <f>IF(OR(A737="",V737="-"),"",COUNTIFS($V$2:$V$1001,"&lt;&gt;-",$U$2:$U$1001,"&gt;"&amp;U737)+1)</f>
        <v/>
      </c>
    </row>
    <row r="738">
      <c r="H738" s="8" t="n"/>
      <c r="R738" s="9">
        <f>IF(A738="","",IF(H738="","never",DATEDIF(H738,Scoring!$B$2,"m")))</f>
        <v/>
      </c>
      <c r="S738" s="9">
        <f>IF(A738="","",IF(L738="Y","None",IF(AND(E738&lt;&gt;"",J738="Y"),"Text",IF(AND(D738&lt;&gt;"",I738&lt;&gt;"Y"),"Email",IF(AND(E738&lt;&gt;"",K738="N"),"Call","None")))))</f>
        <v/>
      </c>
      <c r="T738" s="9">
        <f>IF(A738="","",IF(S738="None","Suppressed",IF(AND(H738&lt;&gt;"",R738&lt;Scoring!$B$16),"Recently active",IF(F738="past-client","Past client",IF(F738="sphere","Sphere",IF(F738="lead","Dormant lead","Needs review"))))))</f>
        <v/>
      </c>
      <c r="U738" s="9">
        <f>IF(A738="","",IF(OR(T738="Suppressed",T738="Recently active"),0,IF(F738="past-client",Scoring!$B$3,IF(F738="sphere",Scoring!$B$4,IF(F738="lead",Scoring!$B$5,0)))+MAX(1,MIN(3,N(G738)))*Scoring!$B$6+IF(H738="",Scoring!$B$10,IF(R738&lt;24,Scoring!$B$7,IF(R738&lt;60,Scoring!$B$8,Scoring!$B$9)))+IF(M738="Y",Scoring!$B$11,0)+IF(N(N738)&gt;=7,Scoring!$B$12,IF(N(N738)&gt;=4,Scoring!$B$13,0))))</f>
        <v/>
      </c>
      <c r="V738" s="9">
        <f>IF(A738="","",IF(OR(T738="Suppressed",T738="Recently active"),"-",IF(U738&gt;=Scoring!$B$14,"A",IF(U738&gt;=Scoring!$B$15,"B","C"))))</f>
        <v/>
      </c>
      <c r="W738" s="9">
        <f>IF(OR(A738="",V738="-"),"",COUNTIFS($V$2:$V$1001,"&lt;&gt;-",$U$2:$U$1001,"&gt;"&amp;U738)+1)</f>
        <v/>
      </c>
    </row>
    <row r="739">
      <c r="H739" s="8" t="n"/>
      <c r="R739" s="9">
        <f>IF(A739="","",IF(H739="","never",DATEDIF(H739,Scoring!$B$2,"m")))</f>
        <v/>
      </c>
      <c r="S739" s="9">
        <f>IF(A739="","",IF(L739="Y","None",IF(AND(E739&lt;&gt;"",J739="Y"),"Text",IF(AND(D739&lt;&gt;"",I739&lt;&gt;"Y"),"Email",IF(AND(E739&lt;&gt;"",K739="N"),"Call","None")))))</f>
        <v/>
      </c>
      <c r="T739" s="9">
        <f>IF(A739="","",IF(S739="None","Suppressed",IF(AND(H739&lt;&gt;"",R739&lt;Scoring!$B$16),"Recently active",IF(F739="past-client","Past client",IF(F739="sphere","Sphere",IF(F739="lead","Dormant lead","Needs review"))))))</f>
        <v/>
      </c>
      <c r="U739" s="9">
        <f>IF(A739="","",IF(OR(T739="Suppressed",T739="Recently active"),0,IF(F739="past-client",Scoring!$B$3,IF(F739="sphere",Scoring!$B$4,IF(F739="lead",Scoring!$B$5,0)))+MAX(1,MIN(3,N(G739)))*Scoring!$B$6+IF(H739="",Scoring!$B$10,IF(R739&lt;24,Scoring!$B$7,IF(R739&lt;60,Scoring!$B$8,Scoring!$B$9)))+IF(M739="Y",Scoring!$B$11,0)+IF(N(N739)&gt;=7,Scoring!$B$12,IF(N(N739)&gt;=4,Scoring!$B$13,0))))</f>
        <v/>
      </c>
      <c r="V739" s="9">
        <f>IF(A739="","",IF(OR(T739="Suppressed",T739="Recently active"),"-",IF(U739&gt;=Scoring!$B$14,"A",IF(U739&gt;=Scoring!$B$15,"B","C"))))</f>
        <v/>
      </c>
      <c r="W739" s="9">
        <f>IF(OR(A739="",V739="-"),"",COUNTIFS($V$2:$V$1001,"&lt;&gt;-",$U$2:$U$1001,"&gt;"&amp;U739)+1)</f>
        <v/>
      </c>
    </row>
    <row r="740">
      <c r="H740" s="8" t="n"/>
      <c r="R740" s="9">
        <f>IF(A740="","",IF(H740="","never",DATEDIF(H740,Scoring!$B$2,"m")))</f>
        <v/>
      </c>
      <c r="S740" s="9">
        <f>IF(A740="","",IF(L740="Y","None",IF(AND(E740&lt;&gt;"",J740="Y"),"Text",IF(AND(D740&lt;&gt;"",I740&lt;&gt;"Y"),"Email",IF(AND(E740&lt;&gt;"",K740="N"),"Call","None")))))</f>
        <v/>
      </c>
      <c r="T740" s="9">
        <f>IF(A740="","",IF(S740="None","Suppressed",IF(AND(H740&lt;&gt;"",R740&lt;Scoring!$B$16),"Recently active",IF(F740="past-client","Past client",IF(F740="sphere","Sphere",IF(F740="lead","Dormant lead","Needs review"))))))</f>
        <v/>
      </c>
      <c r="U740" s="9">
        <f>IF(A740="","",IF(OR(T740="Suppressed",T740="Recently active"),0,IF(F740="past-client",Scoring!$B$3,IF(F740="sphere",Scoring!$B$4,IF(F740="lead",Scoring!$B$5,0)))+MAX(1,MIN(3,N(G740)))*Scoring!$B$6+IF(H740="",Scoring!$B$10,IF(R740&lt;24,Scoring!$B$7,IF(R740&lt;60,Scoring!$B$8,Scoring!$B$9)))+IF(M740="Y",Scoring!$B$11,0)+IF(N(N740)&gt;=7,Scoring!$B$12,IF(N(N740)&gt;=4,Scoring!$B$13,0))))</f>
        <v/>
      </c>
      <c r="V740" s="9">
        <f>IF(A740="","",IF(OR(T740="Suppressed",T740="Recently active"),"-",IF(U740&gt;=Scoring!$B$14,"A",IF(U740&gt;=Scoring!$B$15,"B","C"))))</f>
        <v/>
      </c>
      <c r="W740" s="9">
        <f>IF(OR(A740="",V740="-"),"",COUNTIFS($V$2:$V$1001,"&lt;&gt;-",$U$2:$U$1001,"&gt;"&amp;U740)+1)</f>
        <v/>
      </c>
    </row>
    <row r="741">
      <c r="H741" s="8" t="n"/>
      <c r="R741" s="9">
        <f>IF(A741="","",IF(H741="","never",DATEDIF(H741,Scoring!$B$2,"m")))</f>
        <v/>
      </c>
      <c r="S741" s="9">
        <f>IF(A741="","",IF(L741="Y","None",IF(AND(E741&lt;&gt;"",J741="Y"),"Text",IF(AND(D741&lt;&gt;"",I741&lt;&gt;"Y"),"Email",IF(AND(E741&lt;&gt;"",K741="N"),"Call","None")))))</f>
        <v/>
      </c>
      <c r="T741" s="9">
        <f>IF(A741="","",IF(S741="None","Suppressed",IF(AND(H741&lt;&gt;"",R741&lt;Scoring!$B$16),"Recently active",IF(F741="past-client","Past client",IF(F741="sphere","Sphere",IF(F741="lead","Dormant lead","Needs review"))))))</f>
        <v/>
      </c>
      <c r="U741" s="9">
        <f>IF(A741="","",IF(OR(T741="Suppressed",T741="Recently active"),0,IF(F741="past-client",Scoring!$B$3,IF(F741="sphere",Scoring!$B$4,IF(F741="lead",Scoring!$B$5,0)))+MAX(1,MIN(3,N(G741)))*Scoring!$B$6+IF(H741="",Scoring!$B$10,IF(R741&lt;24,Scoring!$B$7,IF(R741&lt;60,Scoring!$B$8,Scoring!$B$9)))+IF(M741="Y",Scoring!$B$11,0)+IF(N(N741)&gt;=7,Scoring!$B$12,IF(N(N741)&gt;=4,Scoring!$B$13,0))))</f>
        <v/>
      </c>
      <c r="V741" s="9">
        <f>IF(A741="","",IF(OR(T741="Suppressed",T741="Recently active"),"-",IF(U741&gt;=Scoring!$B$14,"A",IF(U741&gt;=Scoring!$B$15,"B","C"))))</f>
        <v/>
      </c>
      <c r="W741" s="9">
        <f>IF(OR(A741="",V741="-"),"",COUNTIFS($V$2:$V$1001,"&lt;&gt;-",$U$2:$U$1001,"&gt;"&amp;U741)+1)</f>
        <v/>
      </c>
    </row>
    <row r="742">
      <c r="H742" s="8" t="n"/>
      <c r="R742" s="9">
        <f>IF(A742="","",IF(H742="","never",DATEDIF(H742,Scoring!$B$2,"m")))</f>
        <v/>
      </c>
      <c r="S742" s="9">
        <f>IF(A742="","",IF(L742="Y","None",IF(AND(E742&lt;&gt;"",J742="Y"),"Text",IF(AND(D742&lt;&gt;"",I742&lt;&gt;"Y"),"Email",IF(AND(E742&lt;&gt;"",K742="N"),"Call","None")))))</f>
        <v/>
      </c>
      <c r="T742" s="9">
        <f>IF(A742="","",IF(S742="None","Suppressed",IF(AND(H742&lt;&gt;"",R742&lt;Scoring!$B$16),"Recently active",IF(F742="past-client","Past client",IF(F742="sphere","Sphere",IF(F742="lead","Dormant lead","Needs review"))))))</f>
        <v/>
      </c>
      <c r="U742" s="9">
        <f>IF(A742="","",IF(OR(T742="Suppressed",T742="Recently active"),0,IF(F742="past-client",Scoring!$B$3,IF(F742="sphere",Scoring!$B$4,IF(F742="lead",Scoring!$B$5,0)))+MAX(1,MIN(3,N(G742)))*Scoring!$B$6+IF(H742="",Scoring!$B$10,IF(R742&lt;24,Scoring!$B$7,IF(R742&lt;60,Scoring!$B$8,Scoring!$B$9)))+IF(M742="Y",Scoring!$B$11,0)+IF(N(N742)&gt;=7,Scoring!$B$12,IF(N(N742)&gt;=4,Scoring!$B$13,0))))</f>
        <v/>
      </c>
      <c r="V742" s="9">
        <f>IF(A742="","",IF(OR(T742="Suppressed",T742="Recently active"),"-",IF(U742&gt;=Scoring!$B$14,"A",IF(U742&gt;=Scoring!$B$15,"B","C"))))</f>
        <v/>
      </c>
      <c r="W742" s="9">
        <f>IF(OR(A742="",V742="-"),"",COUNTIFS($V$2:$V$1001,"&lt;&gt;-",$U$2:$U$1001,"&gt;"&amp;U742)+1)</f>
        <v/>
      </c>
    </row>
    <row r="743">
      <c r="H743" s="8" t="n"/>
      <c r="R743" s="9">
        <f>IF(A743="","",IF(H743="","never",DATEDIF(H743,Scoring!$B$2,"m")))</f>
        <v/>
      </c>
      <c r="S743" s="9">
        <f>IF(A743="","",IF(L743="Y","None",IF(AND(E743&lt;&gt;"",J743="Y"),"Text",IF(AND(D743&lt;&gt;"",I743&lt;&gt;"Y"),"Email",IF(AND(E743&lt;&gt;"",K743="N"),"Call","None")))))</f>
        <v/>
      </c>
      <c r="T743" s="9">
        <f>IF(A743="","",IF(S743="None","Suppressed",IF(AND(H743&lt;&gt;"",R743&lt;Scoring!$B$16),"Recently active",IF(F743="past-client","Past client",IF(F743="sphere","Sphere",IF(F743="lead","Dormant lead","Needs review"))))))</f>
        <v/>
      </c>
      <c r="U743" s="9">
        <f>IF(A743="","",IF(OR(T743="Suppressed",T743="Recently active"),0,IF(F743="past-client",Scoring!$B$3,IF(F743="sphere",Scoring!$B$4,IF(F743="lead",Scoring!$B$5,0)))+MAX(1,MIN(3,N(G743)))*Scoring!$B$6+IF(H743="",Scoring!$B$10,IF(R743&lt;24,Scoring!$B$7,IF(R743&lt;60,Scoring!$B$8,Scoring!$B$9)))+IF(M743="Y",Scoring!$B$11,0)+IF(N(N743)&gt;=7,Scoring!$B$12,IF(N(N743)&gt;=4,Scoring!$B$13,0))))</f>
        <v/>
      </c>
      <c r="V743" s="9">
        <f>IF(A743="","",IF(OR(T743="Suppressed",T743="Recently active"),"-",IF(U743&gt;=Scoring!$B$14,"A",IF(U743&gt;=Scoring!$B$15,"B","C"))))</f>
        <v/>
      </c>
      <c r="W743" s="9">
        <f>IF(OR(A743="",V743="-"),"",COUNTIFS($V$2:$V$1001,"&lt;&gt;-",$U$2:$U$1001,"&gt;"&amp;U743)+1)</f>
        <v/>
      </c>
    </row>
    <row r="744">
      <c r="H744" s="8" t="n"/>
      <c r="R744" s="9">
        <f>IF(A744="","",IF(H744="","never",DATEDIF(H744,Scoring!$B$2,"m")))</f>
        <v/>
      </c>
      <c r="S744" s="9">
        <f>IF(A744="","",IF(L744="Y","None",IF(AND(E744&lt;&gt;"",J744="Y"),"Text",IF(AND(D744&lt;&gt;"",I744&lt;&gt;"Y"),"Email",IF(AND(E744&lt;&gt;"",K744="N"),"Call","None")))))</f>
        <v/>
      </c>
      <c r="T744" s="9">
        <f>IF(A744="","",IF(S744="None","Suppressed",IF(AND(H744&lt;&gt;"",R744&lt;Scoring!$B$16),"Recently active",IF(F744="past-client","Past client",IF(F744="sphere","Sphere",IF(F744="lead","Dormant lead","Needs review"))))))</f>
        <v/>
      </c>
      <c r="U744" s="9">
        <f>IF(A744="","",IF(OR(T744="Suppressed",T744="Recently active"),0,IF(F744="past-client",Scoring!$B$3,IF(F744="sphere",Scoring!$B$4,IF(F744="lead",Scoring!$B$5,0)))+MAX(1,MIN(3,N(G744)))*Scoring!$B$6+IF(H744="",Scoring!$B$10,IF(R744&lt;24,Scoring!$B$7,IF(R744&lt;60,Scoring!$B$8,Scoring!$B$9)))+IF(M744="Y",Scoring!$B$11,0)+IF(N(N744)&gt;=7,Scoring!$B$12,IF(N(N744)&gt;=4,Scoring!$B$13,0))))</f>
        <v/>
      </c>
      <c r="V744" s="9">
        <f>IF(A744="","",IF(OR(T744="Suppressed",T744="Recently active"),"-",IF(U744&gt;=Scoring!$B$14,"A",IF(U744&gt;=Scoring!$B$15,"B","C"))))</f>
        <v/>
      </c>
      <c r="W744" s="9">
        <f>IF(OR(A744="",V744="-"),"",COUNTIFS($V$2:$V$1001,"&lt;&gt;-",$U$2:$U$1001,"&gt;"&amp;U744)+1)</f>
        <v/>
      </c>
    </row>
    <row r="745">
      <c r="H745" s="8" t="n"/>
      <c r="R745" s="9">
        <f>IF(A745="","",IF(H745="","never",DATEDIF(H745,Scoring!$B$2,"m")))</f>
        <v/>
      </c>
      <c r="S745" s="9">
        <f>IF(A745="","",IF(L745="Y","None",IF(AND(E745&lt;&gt;"",J745="Y"),"Text",IF(AND(D745&lt;&gt;"",I745&lt;&gt;"Y"),"Email",IF(AND(E745&lt;&gt;"",K745="N"),"Call","None")))))</f>
        <v/>
      </c>
      <c r="T745" s="9">
        <f>IF(A745="","",IF(S745="None","Suppressed",IF(AND(H745&lt;&gt;"",R745&lt;Scoring!$B$16),"Recently active",IF(F745="past-client","Past client",IF(F745="sphere","Sphere",IF(F745="lead","Dormant lead","Needs review"))))))</f>
        <v/>
      </c>
      <c r="U745" s="9">
        <f>IF(A745="","",IF(OR(T745="Suppressed",T745="Recently active"),0,IF(F745="past-client",Scoring!$B$3,IF(F745="sphere",Scoring!$B$4,IF(F745="lead",Scoring!$B$5,0)))+MAX(1,MIN(3,N(G745)))*Scoring!$B$6+IF(H745="",Scoring!$B$10,IF(R745&lt;24,Scoring!$B$7,IF(R745&lt;60,Scoring!$B$8,Scoring!$B$9)))+IF(M745="Y",Scoring!$B$11,0)+IF(N(N745)&gt;=7,Scoring!$B$12,IF(N(N745)&gt;=4,Scoring!$B$13,0))))</f>
        <v/>
      </c>
      <c r="V745" s="9">
        <f>IF(A745="","",IF(OR(T745="Suppressed",T745="Recently active"),"-",IF(U745&gt;=Scoring!$B$14,"A",IF(U745&gt;=Scoring!$B$15,"B","C"))))</f>
        <v/>
      </c>
      <c r="W745" s="9">
        <f>IF(OR(A745="",V745="-"),"",COUNTIFS($V$2:$V$1001,"&lt;&gt;-",$U$2:$U$1001,"&gt;"&amp;U745)+1)</f>
        <v/>
      </c>
    </row>
    <row r="746">
      <c r="H746" s="8" t="n"/>
      <c r="R746" s="9">
        <f>IF(A746="","",IF(H746="","never",DATEDIF(H746,Scoring!$B$2,"m")))</f>
        <v/>
      </c>
      <c r="S746" s="9">
        <f>IF(A746="","",IF(L746="Y","None",IF(AND(E746&lt;&gt;"",J746="Y"),"Text",IF(AND(D746&lt;&gt;"",I746&lt;&gt;"Y"),"Email",IF(AND(E746&lt;&gt;"",K746="N"),"Call","None")))))</f>
        <v/>
      </c>
      <c r="T746" s="9">
        <f>IF(A746="","",IF(S746="None","Suppressed",IF(AND(H746&lt;&gt;"",R746&lt;Scoring!$B$16),"Recently active",IF(F746="past-client","Past client",IF(F746="sphere","Sphere",IF(F746="lead","Dormant lead","Needs review"))))))</f>
        <v/>
      </c>
      <c r="U746" s="9">
        <f>IF(A746="","",IF(OR(T746="Suppressed",T746="Recently active"),0,IF(F746="past-client",Scoring!$B$3,IF(F746="sphere",Scoring!$B$4,IF(F746="lead",Scoring!$B$5,0)))+MAX(1,MIN(3,N(G746)))*Scoring!$B$6+IF(H746="",Scoring!$B$10,IF(R746&lt;24,Scoring!$B$7,IF(R746&lt;60,Scoring!$B$8,Scoring!$B$9)))+IF(M746="Y",Scoring!$B$11,0)+IF(N(N746)&gt;=7,Scoring!$B$12,IF(N(N746)&gt;=4,Scoring!$B$13,0))))</f>
        <v/>
      </c>
      <c r="V746" s="9">
        <f>IF(A746="","",IF(OR(T746="Suppressed",T746="Recently active"),"-",IF(U746&gt;=Scoring!$B$14,"A",IF(U746&gt;=Scoring!$B$15,"B","C"))))</f>
        <v/>
      </c>
      <c r="W746" s="9">
        <f>IF(OR(A746="",V746="-"),"",COUNTIFS($V$2:$V$1001,"&lt;&gt;-",$U$2:$U$1001,"&gt;"&amp;U746)+1)</f>
        <v/>
      </c>
    </row>
    <row r="747">
      <c r="H747" s="8" t="n"/>
      <c r="R747" s="9">
        <f>IF(A747="","",IF(H747="","never",DATEDIF(H747,Scoring!$B$2,"m")))</f>
        <v/>
      </c>
      <c r="S747" s="9">
        <f>IF(A747="","",IF(L747="Y","None",IF(AND(E747&lt;&gt;"",J747="Y"),"Text",IF(AND(D747&lt;&gt;"",I747&lt;&gt;"Y"),"Email",IF(AND(E747&lt;&gt;"",K747="N"),"Call","None")))))</f>
        <v/>
      </c>
      <c r="T747" s="9">
        <f>IF(A747="","",IF(S747="None","Suppressed",IF(AND(H747&lt;&gt;"",R747&lt;Scoring!$B$16),"Recently active",IF(F747="past-client","Past client",IF(F747="sphere","Sphere",IF(F747="lead","Dormant lead","Needs review"))))))</f>
        <v/>
      </c>
      <c r="U747" s="9">
        <f>IF(A747="","",IF(OR(T747="Suppressed",T747="Recently active"),0,IF(F747="past-client",Scoring!$B$3,IF(F747="sphere",Scoring!$B$4,IF(F747="lead",Scoring!$B$5,0)))+MAX(1,MIN(3,N(G747)))*Scoring!$B$6+IF(H747="",Scoring!$B$10,IF(R747&lt;24,Scoring!$B$7,IF(R747&lt;60,Scoring!$B$8,Scoring!$B$9)))+IF(M747="Y",Scoring!$B$11,0)+IF(N(N747)&gt;=7,Scoring!$B$12,IF(N(N747)&gt;=4,Scoring!$B$13,0))))</f>
        <v/>
      </c>
      <c r="V747" s="9">
        <f>IF(A747="","",IF(OR(T747="Suppressed",T747="Recently active"),"-",IF(U747&gt;=Scoring!$B$14,"A",IF(U747&gt;=Scoring!$B$15,"B","C"))))</f>
        <v/>
      </c>
      <c r="W747" s="9">
        <f>IF(OR(A747="",V747="-"),"",COUNTIFS($V$2:$V$1001,"&lt;&gt;-",$U$2:$U$1001,"&gt;"&amp;U747)+1)</f>
        <v/>
      </c>
    </row>
    <row r="748">
      <c r="H748" s="8" t="n"/>
      <c r="R748" s="9">
        <f>IF(A748="","",IF(H748="","never",DATEDIF(H748,Scoring!$B$2,"m")))</f>
        <v/>
      </c>
      <c r="S748" s="9">
        <f>IF(A748="","",IF(L748="Y","None",IF(AND(E748&lt;&gt;"",J748="Y"),"Text",IF(AND(D748&lt;&gt;"",I748&lt;&gt;"Y"),"Email",IF(AND(E748&lt;&gt;"",K748="N"),"Call","None")))))</f>
        <v/>
      </c>
      <c r="T748" s="9">
        <f>IF(A748="","",IF(S748="None","Suppressed",IF(AND(H748&lt;&gt;"",R748&lt;Scoring!$B$16),"Recently active",IF(F748="past-client","Past client",IF(F748="sphere","Sphere",IF(F748="lead","Dormant lead","Needs review"))))))</f>
        <v/>
      </c>
      <c r="U748" s="9">
        <f>IF(A748="","",IF(OR(T748="Suppressed",T748="Recently active"),0,IF(F748="past-client",Scoring!$B$3,IF(F748="sphere",Scoring!$B$4,IF(F748="lead",Scoring!$B$5,0)))+MAX(1,MIN(3,N(G748)))*Scoring!$B$6+IF(H748="",Scoring!$B$10,IF(R748&lt;24,Scoring!$B$7,IF(R748&lt;60,Scoring!$B$8,Scoring!$B$9)))+IF(M748="Y",Scoring!$B$11,0)+IF(N(N748)&gt;=7,Scoring!$B$12,IF(N(N748)&gt;=4,Scoring!$B$13,0))))</f>
        <v/>
      </c>
      <c r="V748" s="9">
        <f>IF(A748="","",IF(OR(T748="Suppressed",T748="Recently active"),"-",IF(U748&gt;=Scoring!$B$14,"A",IF(U748&gt;=Scoring!$B$15,"B","C"))))</f>
        <v/>
      </c>
      <c r="W748" s="9">
        <f>IF(OR(A748="",V748="-"),"",COUNTIFS($V$2:$V$1001,"&lt;&gt;-",$U$2:$U$1001,"&gt;"&amp;U748)+1)</f>
        <v/>
      </c>
    </row>
    <row r="749">
      <c r="H749" s="8" t="n"/>
      <c r="R749" s="9">
        <f>IF(A749="","",IF(H749="","never",DATEDIF(H749,Scoring!$B$2,"m")))</f>
        <v/>
      </c>
      <c r="S749" s="9">
        <f>IF(A749="","",IF(L749="Y","None",IF(AND(E749&lt;&gt;"",J749="Y"),"Text",IF(AND(D749&lt;&gt;"",I749&lt;&gt;"Y"),"Email",IF(AND(E749&lt;&gt;"",K749="N"),"Call","None")))))</f>
        <v/>
      </c>
      <c r="T749" s="9">
        <f>IF(A749="","",IF(S749="None","Suppressed",IF(AND(H749&lt;&gt;"",R749&lt;Scoring!$B$16),"Recently active",IF(F749="past-client","Past client",IF(F749="sphere","Sphere",IF(F749="lead","Dormant lead","Needs review"))))))</f>
        <v/>
      </c>
      <c r="U749" s="9">
        <f>IF(A749="","",IF(OR(T749="Suppressed",T749="Recently active"),0,IF(F749="past-client",Scoring!$B$3,IF(F749="sphere",Scoring!$B$4,IF(F749="lead",Scoring!$B$5,0)))+MAX(1,MIN(3,N(G749)))*Scoring!$B$6+IF(H749="",Scoring!$B$10,IF(R749&lt;24,Scoring!$B$7,IF(R749&lt;60,Scoring!$B$8,Scoring!$B$9)))+IF(M749="Y",Scoring!$B$11,0)+IF(N(N749)&gt;=7,Scoring!$B$12,IF(N(N749)&gt;=4,Scoring!$B$13,0))))</f>
        <v/>
      </c>
      <c r="V749" s="9">
        <f>IF(A749="","",IF(OR(T749="Suppressed",T749="Recently active"),"-",IF(U749&gt;=Scoring!$B$14,"A",IF(U749&gt;=Scoring!$B$15,"B","C"))))</f>
        <v/>
      </c>
      <c r="W749" s="9">
        <f>IF(OR(A749="",V749="-"),"",COUNTIFS($V$2:$V$1001,"&lt;&gt;-",$U$2:$U$1001,"&gt;"&amp;U749)+1)</f>
        <v/>
      </c>
    </row>
    <row r="750">
      <c r="H750" s="8" t="n"/>
      <c r="R750" s="9">
        <f>IF(A750="","",IF(H750="","never",DATEDIF(H750,Scoring!$B$2,"m")))</f>
        <v/>
      </c>
      <c r="S750" s="9">
        <f>IF(A750="","",IF(L750="Y","None",IF(AND(E750&lt;&gt;"",J750="Y"),"Text",IF(AND(D750&lt;&gt;"",I750&lt;&gt;"Y"),"Email",IF(AND(E750&lt;&gt;"",K750="N"),"Call","None")))))</f>
        <v/>
      </c>
      <c r="T750" s="9">
        <f>IF(A750="","",IF(S750="None","Suppressed",IF(AND(H750&lt;&gt;"",R750&lt;Scoring!$B$16),"Recently active",IF(F750="past-client","Past client",IF(F750="sphere","Sphere",IF(F750="lead","Dormant lead","Needs review"))))))</f>
        <v/>
      </c>
      <c r="U750" s="9">
        <f>IF(A750="","",IF(OR(T750="Suppressed",T750="Recently active"),0,IF(F750="past-client",Scoring!$B$3,IF(F750="sphere",Scoring!$B$4,IF(F750="lead",Scoring!$B$5,0)))+MAX(1,MIN(3,N(G750)))*Scoring!$B$6+IF(H750="",Scoring!$B$10,IF(R750&lt;24,Scoring!$B$7,IF(R750&lt;60,Scoring!$B$8,Scoring!$B$9)))+IF(M750="Y",Scoring!$B$11,0)+IF(N(N750)&gt;=7,Scoring!$B$12,IF(N(N750)&gt;=4,Scoring!$B$13,0))))</f>
        <v/>
      </c>
      <c r="V750" s="9">
        <f>IF(A750="","",IF(OR(T750="Suppressed",T750="Recently active"),"-",IF(U750&gt;=Scoring!$B$14,"A",IF(U750&gt;=Scoring!$B$15,"B","C"))))</f>
        <v/>
      </c>
      <c r="W750" s="9">
        <f>IF(OR(A750="",V750="-"),"",COUNTIFS($V$2:$V$1001,"&lt;&gt;-",$U$2:$U$1001,"&gt;"&amp;U750)+1)</f>
        <v/>
      </c>
    </row>
    <row r="751">
      <c r="H751" s="8" t="n"/>
      <c r="R751" s="9">
        <f>IF(A751="","",IF(H751="","never",DATEDIF(H751,Scoring!$B$2,"m")))</f>
        <v/>
      </c>
      <c r="S751" s="9">
        <f>IF(A751="","",IF(L751="Y","None",IF(AND(E751&lt;&gt;"",J751="Y"),"Text",IF(AND(D751&lt;&gt;"",I751&lt;&gt;"Y"),"Email",IF(AND(E751&lt;&gt;"",K751="N"),"Call","None")))))</f>
        <v/>
      </c>
      <c r="T751" s="9">
        <f>IF(A751="","",IF(S751="None","Suppressed",IF(AND(H751&lt;&gt;"",R751&lt;Scoring!$B$16),"Recently active",IF(F751="past-client","Past client",IF(F751="sphere","Sphere",IF(F751="lead","Dormant lead","Needs review"))))))</f>
        <v/>
      </c>
      <c r="U751" s="9">
        <f>IF(A751="","",IF(OR(T751="Suppressed",T751="Recently active"),0,IF(F751="past-client",Scoring!$B$3,IF(F751="sphere",Scoring!$B$4,IF(F751="lead",Scoring!$B$5,0)))+MAX(1,MIN(3,N(G751)))*Scoring!$B$6+IF(H751="",Scoring!$B$10,IF(R751&lt;24,Scoring!$B$7,IF(R751&lt;60,Scoring!$B$8,Scoring!$B$9)))+IF(M751="Y",Scoring!$B$11,0)+IF(N(N751)&gt;=7,Scoring!$B$12,IF(N(N751)&gt;=4,Scoring!$B$13,0))))</f>
        <v/>
      </c>
      <c r="V751" s="9">
        <f>IF(A751="","",IF(OR(T751="Suppressed",T751="Recently active"),"-",IF(U751&gt;=Scoring!$B$14,"A",IF(U751&gt;=Scoring!$B$15,"B","C"))))</f>
        <v/>
      </c>
      <c r="W751" s="9">
        <f>IF(OR(A751="",V751="-"),"",COUNTIFS($V$2:$V$1001,"&lt;&gt;-",$U$2:$U$1001,"&gt;"&amp;U751)+1)</f>
        <v/>
      </c>
    </row>
    <row r="752">
      <c r="H752" s="8" t="n"/>
      <c r="R752" s="9">
        <f>IF(A752="","",IF(H752="","never",DATEDIF(H752,Scoring!$B$2,"m")))</f>
        <v/>
      </c>
      <c r="S752" s="9">
        <f>IF(A752="","",IF(L752="Y","None",IF(AND(E752&lt;&gt;"",J752="Y"),"Text",IF(AND(D752&lt;&gt;"",I752&lt;&gt;"Y"),"Email",IF(AND(E752&lt;&gt;"",K752="N"),"Call","None")))))</f>
        <v/>
      </c>
      <c r="T752" s="9">
        <f>IF(A752="","",IF(S752="None","Suppressed",IF(AND(H752&lt;&gt;"",R752&lt;Scoring!$B$16),"Recently active",IF(F752="past-client","Past client",IF(F752="sphere","Sphere",IF(F752="lead","Dormant lead","Needs review"))))))</f>
        <v/>
      </c>
      <c r="U752" s="9">
        <f>IF(A752="","",IF(OR(T752="Suppressed",T752="Recently active"),0,IF(F752="past-client",Scoring!$B$3,IF(F752="sphere",Scoring!$B$4,IF(F752="lead",Scoring!$B$5,0)))+MAX(1,MIN(3,N(G752)))*Scoring!$B$6+IF(H752="",Scoring!$B$10,IF(R752&lt;24,Scoring!$B$7,IF(R752&lt;60,Scoring!$B$8,Scoring!$B$9)))+IF(M752="Y",Scoring!$B$11,0)+IF(N(N752)&gt;=7,Scoring!$B$12,IF(N(N752)&gt;=4,Scoring!$B$13,0))))</f>
        <v/>
      </c>
      <c r="V752" s="9">
        <f>IF(A752="","",IF(OR(T752="Suppressed",T752="Recently active"),"-",IF(U752&gt;=Scoring!$B$14,"A",IF(U752&gt;=Scoring!$B$15,"B","C"))))</f>
        <v/>
      </c>
      <c r="W752" s="9">
        <f>IF(OR(A752="",V752="-"),"",COUNTIFS($V$2:$V$1001,"&lt;&gt;-",$U$2:$U$1001,"&gt;"&amp;U752)+1)</f>
        <v/>
      </c>
    </row>
    <row r="753">
      <c r="H753" s="8" t="n"/>
      <c r="R753" s="9">
        <f>IF(A753="","",IF(H753="","never",DATEDIF(H753,Scoring!$B$2,"m")))</f>
        <v/>
      </c>
      <c r="S753" s="9">
        <f>IF(A753="","",IF(L753="Y","None",IF(AND(E753&lt;&gt;"",J753="Y"),"Text",IF(AND(D753&lt;&gt;"",I753&lt;&gt;"Y"),"Email",IF(AND(E753&lt;&gt;"",K753="N"),"Call","None")))))</f>
        <v/>
      </c>
      <c r="T753" s="9">
        <f>IF(A753="","",IF(S753="None","Suppressed",IF(AND(H753&lt;&gt;"",R753&lt;Scoring!$B$16),"Recently active",IF(F753="past-client","Past client",IF(F753="sphere","Sphere",IF(F753="lead","Dormant lead","Needs review"))))))</f>
        <v/>
      </c>
      <c r="U753" s="9">
        <f>IF(A753="","",IF(OR(T753="Suppressed",T753="Recently active"),0,IF(F753="past-client",Scoring!$B$3,IF(F753="sphere",Scoring!$B$4,IF(F753="lead",Scoring!$B$5,0)))+MAX(1,MIN(3,N(G753)))*Scoring!$B$6+IF(H753="",Scoring!$B$10,IF(R753&lt;24,Scoring!$B$7,IF(R753&lt;60,Scoring!$B$8,Scoring!$B$9)))+IF(M753="Y",Scoring!$B$11,0)+IF(N(N753)&gt;=7,Scoring!$B$12,IF(N(N753)&gt;=4,Scoring!$B$13,0))))</f>
        <v/>
      </c>
      <c r="V753" s="9">
        <f>IF(A753="","",IF(OR(T753="Suppressed",T753="Recently active"),"-",IF(U753&gt;=Scoring!$B$14,"A",IF(U753&gt;=Scoring!$B$15,"B","C"))))</f>
        <v/>
      </c>
      <c r="W753" s="9">
        <f>IF(OR(A753="",V753="-"),"",COUNTIFS($V$2:$V$1001,"&lt;&gt;-",$U$2:$U$1001,"&gt;"&amp;U753)+1)</f>
        <v/>
      </c>
    </row>
    <row r="754">
      <c r="H754" s="8" t="n"/>
      <c r="R754" s="9">
        <f>IF(A754="","",IF(H754="","never",DATEDIF(H754,Scoring!$B$2,"m")))</f>
        <v/>
      </c>
      <c r="S754" s="9">
        <f>IF(A754="","",IF(L754="Y","None",IF(AND(E754&lt;&gt;"",J754="Y"),"Text",IF(AND(D754&lt;&gt;"",I754&lt;&gt;"Y"),"Email",IF(AND(E754&lt;&gt;"",K754="N"),"Call","None")))))</f>
        <v/>
      </c>
      <c r="T754" s="9">
        <f>IF(A754="","",IF(S754="None","Suppressed",IF(AND(H754&lt;&gt;"",R754&lt;Scoring!$B$16),"Recently active",IF(F754="past-client","Past client",IF(F754="sphere","Sphere",IF(F754="lead","Dormant lead","Needs review"))))))</f>
        <v/>
      </c>
      <c r="U754" s="9">
        <f>IF(A754="","",IF(OR(T754="Suppressed",T754="Recently active"),0,IF(F754="past-client",Scoring!$B$3,IF(F754="sphere",Scoring!$B$4,IF(F754="lead",Scoring!$B$5,0)))+MAX(1,MIN(3,N(G754)))*Scoring!$B$6+IF(H754="",Scoring!$B$10,IF(R754&lt;24,Scoring!$B$7,IF(R754&lt;60,Scoring!$B$8,Scoring!$B$9)))+IF(M754="Y",Scoring!$B$11,0)+IF(N(N754)&gt;=7,Scoring!$B$12,IF(N(N754)&gt;=4,Scoring!$B$13,0))))</f>
        <v/>
      </c>
      <c r="V754" s="9">
        <f>IF(A754="","",IF(OR(T754="Suppressed",T754="Recently active"),"-",IF(U754&gt;=Scoring!$B$14,"A",IF(U754&gt;=Scoring!$B$15,"B","C"))))</f>
        <v/>
      </c>
      <c r="W754" s="9">
        <f>IF(OR(A754="",V754="-"),"",COUNTIFS($V$2:$V$1001,"&lt;&gt;-",$U$2:$U$1001,"&gt;"&amp;U754)+1)</f>
        <v/>
      </c>
    </row>
    <row r="755">
      <c r="H755" s="8" t="n"/>
      <c r="R755" s="9">
        <f>IF(A755="","",IF(H755="","never",DATEDIF(H755,Scoring!$B$2,"m")))</f>
        <v/>
      </c>
      <c r="S755" s="9">
        <f>IF(A755="","",IF(L755="Y","None",IF(AND(E755&lt;&gt;"",J755="Y"),"Text",IF(AND(D755&lt;&gt;"",I755&lt;&gt;"Y"),"Email",IF(AND(E755&lt;&gt;"",K755="N"),"Call","None")))))</f>
        <v/>
      </c>
      <c r="T755" s="9">
        <f>IF(A755="","",IF(S755="None","Suppressed",IF(AND(H755&lt;&gt;"",R755&lt;Scoring!$B$16),"Recently active",IF(F755="past-client","Past client",IF(F755="sphere","Sphere",IF(F755="lead","Dormant lead","Needs review"))))))</f>
        <v/>
      </c>
      <c r="U755" s="9">
        <f>IF(A755="","",IF(OR(T755="Suppressed",T755="Recently active"),0,IF(F755="past-client",Scoring!$B$3,IF(F755="sphere",Scoring!$B$4,IF(F755="lead",Scoring!$B$5,0)))+MAX(1,MIN(3,N(G755)))*Scoring!$B$6+IF(H755="",Scoring!$B$10,IF(R755&lt;24,Scoring!$B$7,IF(R755&lt;60,Scoring!$B$8,Scoring!$B$9)))+IF(M755="Y",Scoring!$B$11,0)+IF(N(N755)&gt;=7,Scoring!$B$12,IF(N(N755)&gt;=4,Scoring!$B$13,0))))</f>
        <v/>
      </c>
      <c r="V755" s="9">
        <f>IF(A755="","",IF(OR(T755="Suppressed",T755="Recently active"),"-",IF(U755&gt;=Scoring!$B$14,"A",IF(U755&gt;=Scoring!$B$15,"B","C"))))</f>
        <v/>
      </c>
      <c r="W755" s="9">
        <f>IF(OR(A755="",V755="-"),"",COUNTIFS($V$2:$V$1001,"&lt;&gt;-",$U$2:$U$1001,"&gt;"&amp;U755)+1)</f>
        <v/>
      </c>
    </row>
    <row r="756">
      <c r="H756" s="8" t="n"/>
      <c r="R756" s="9">
        <f>IF(A756="","",IF(H756="","never",DATEDIF(H756,Scoring!$B$2,"m")))</f>
        <v/>
      </c>
      <c r="S756" s="9">
        <f>IF(A756="","",IF(L756="Y","None",IF(AND(E756&lt;&gt;"",J756="Y"),"Text",IF(AND(D756&lt;&gt;"",I756&lt;&gt;"Y"),"Email",IF(AND(E756&lt;&gt;"",K756="N"),"Call","None")))))</f>
        <v/>
      </c>
      <c r="T756" s="9">
        <f>IF(A756="","",IF(S756="None","Suppressed",IF(AND(H756&lt;&gt;"",R756&lt;Scoring!$B$16),"Recently active",IF(F756="past-client","Past client",IF(F756="sphere","Sphere",IF(F756="lead","Dormant lead","Needs review"))))))</f>
        <v/>
      </c>
      <c r="U756" s="9">
        <f>IF(A756="","",IF(OR(T756="Suppressed",T756="Recently active"),0,IF(F756="past-client",Scoring!$B$3,IF(F756="sphere",Scoring!$B$4,IF(F756="lead",Scoring!$B$5,0)))+MAX(1,MIN(3,N(G756)))*Scoring!$B$6+IF(H756="",Scoring!$B$10,IF(R756&lt;24,Scoring!$B$7,IF(R756&lt;60,Scoring!$B$8,Scoring!$B$9)))+IF(M756="Y",Scoring!$B$11,0)+IF(N(N756)&gt;=7,Scoring!$B$12,IF(N(N756)&gt;=4,Scoring!$B$13,0))))</f>
        <v/>
      </c>
      <c r="V756" s="9">
        <f>IF(A756="","",IF(OR(T756="Suppressed",T756="Recently active"),"-",IF(U756&gt;=Scoring!$B$14,"A",IF(U756&gt;=Scoring!$B$15,"B","C"))))</f>
        <v/>
      </c>
      <c r="W756" s="9">
        <f>IF(OR(A756="",V756="-"),"",COUNTIFS($V$2:$V$1001,"&lt;&gt;-",$U$2:$U$1001,"&gt;"&amp;U756)+1)</f>
        <v/>
      </c>
    </row>
    <row r="757">
      <c r="H757" s="8" t="n"/>
      <c r="R757" s="9">
        <f>IF(A757="","",IF(H757="","never",DATEDIF(H757,Scoring!$B$2,"m")))</f>
        <v/>
      </c>
      <c r="S757" s="9">
        <f>IF(A757="","",IF(L757="Y","None",IF(AND(E757&lt;&gt;"",J757="Y"),"Text",IF(AND(D757&lt;&gt;"",I757&lt;&gt;"Y"),"Email",IF(AND(E757&lt;&gt;"",K757="N"),"Call","None")))))</f>
        <v/>
      </c>
      <c r="T757" s="9">
        <f>IF(A757="","",IF(S757="None","Suppressed",IF(AND(H757&lt;&gt;"",R757&lt;Scoring!$B$16),"Recently active",IF(F757="past-client","Past client",IF(F757="sphere","Sphere",IF(F757="lead","Dormant lead","Needs review"))))))</f>
        <v/>
      </c>
      <c r="U757" s="9">
        <f>IF(A757="","",IF(OR(T757="Suppressed",T757="Recently active"),0,IF(F757="past-client",Scoring!$B$3,IF(F757="sphere",Scoring!$B$4,IF(F757="lead",Scoring!$B$5,0)))+MAX(1,MIN(3,N(G757)))*Scoring!$B$6+IF(H757="",Scoring!$B$10,IF(R757&lt;24,Scoring!$B$7,IF(R757&lt;60,Scoring!$B$8,Scoring!$B$9)))+IF(M757="Y",Scoring!$B$11,0)+IF(N(N757)&gt;=7,Scoring!$B$12,IF(N(N757)&gt;=4,Scoring!$B$13,0))))</f>
        <v/>
      </c>
      <c r="V757" s="9">
        <f>IF(A757="","",IF(OR(T757="Suppressed",T757="Recently active"),"-",IF(U757&gt;=Scoring!$B$14,"A",IF(U757&gt;=Scoring!$B$15,"B","C"))))</f>
        <v/>
      </c>
      <c r="W757" s="9">
        <f>IF(OR(A757="",V757="-"),"",COUNTIFS($V$2:$V$1001,"&lt;&gt;-",$U$2:$U$1001,"&gt;"&amp;U757)+1)</f>
        <v/>
      </c>
    </row>
    <row r="758">
      <c r="H758" s="8" t="n"/>
      <c r="R758" s="9">
        <f>IF(A758="","",IF(H758="","never",DATEDIF(H758,Scoring!$B$2,"m")))</f>
        <v/>
      </c>
      <c r="S758" s="9">
        <f>IF(A758="","",IF(L758="Y","None",IF(AND(E758&lt;&gt;"",J758="Y"),"Text",IF(AND(D758&lt;&gt;"",I758&lt;&gt;"Y"),"Email",IF(AND(E758&lt;&gt;"",K758="N"),"Call","None")))))</f>
        <v/>
      </c>
      <c r="T758" s="9">
        <f>IF(A758="","",IF(S758="None","Suppressed",IF(AND(H758&lt;&gt;"",R758&lt;Scoring!$B$16),"Recently active",IF(F758="past-client","Past client",IF(F758="sphere","Sphere",IF(F758="lead","Dormant lead","Needs review"))))))</f>
        <v/>
      </c>
      <c r="U758" s="9">
        <f>IF(A758="","",IF(OR(T758="Suppressed",T758="Recently active"),0,IF(F758="past-client",Scoring!$B$3,IF(F758="sphere",Scoring!$B$4,IF(F758="lead",Scoring!$B$5,0)))+MAX(1,MIN(3,N(G758)))*Scoring!$B$6+IF(H758="",Scoring!$B$10,IF(R758&lt;24,Scoring!$B$7,IF(R758&lt;60,Scoring!$B$8,Scoring!$B$9)))+IF(M758="Y",Scoring!$B$11,0)+IF(N(N758)&gt;=7,Scoring!$B$12,IF(N(N758)&gt;=4,Scoring!$B$13,0))))</f>
        <v/>
      </c>
      <c r="V758" s="9">
        <f>IF(A758="","",IF(OR(T758="Suppressed",T758="Recently active"),"-",IF(U758&gt;=Scoring!$B$14,"A",IF(U758&gt;=Scoring!$B$15,"B","C"))))</f>
        <v/>
      </c>
      <c r="W758" s="9">
        <f>IF(OR(A758="",V758="-"),"",COUNTIFS($V$2:$V$1001,"&lt;&gt;-",$U$2:$U$1001,"&gt;"&amp;U758)+1)</f>
        <v/>
      </c>
    </row>
    <row r="759">
      <c r="H759" s="8" t="n"/>
      <c r="R759" s="9">
        <f>IF(A759="","",IF(H759="","never",DATEDIF(H759,Scoring!$B$2,"m")))</f>
        <v/>
      </c>
      <c r="S759" s="9">
        <f>IF(A759="","",IF(L759="Y","None",IF(AND(E759&lt;&gt;"",J759="Y"),"Text",IF(AND(D759&lt;&gt;"",I759&lt;&gt;"Y"),"Email",IF(AND(E759&lt;&gt;"",K759="N"),"Call","None")))))</f>
        <v/>
      </c>
      <c r="T759" s="9">
        <f>IF(A759="","",IF(S759="None","Suppressed",IF(AND(H759&lt;&gt;"",R759&lt;Scoring!$B$16),"Recently active",IF(F759="past-client","Past client",IF(F759="sphere","Sphere",IF(F759="lead","Dormant lead","Needs review"))))))</f>
        <v/>
      </c>
      <c r="U759" s="9">
        <f>IF(A759="","",IF(OR(T759="Suppressed",T759="Recently active"),0,IF(F759="past-client",Scoring!$B$3,IF(F759="sphere",Scoring!$B$4,IF(F759="lead",Scoring!$B$5,0)))+MAX(1,MIN(3,N(G759)))*Scoring!$B$6+IF(H759="",Scoring!$B$10,IF(R759&lt;24,Scoring!$B$7,IF(R759&lt;60,Scoring!$B$8,Scoring!$B$9)))+IF(M759="Y",Scoring!$B$11,0)+IF(N(N759)&gt;=7,Scoring!$B$12,IF(N(N759)&gt;=4,Scoring!$B$13,0))))</f>
        <v/>
      </c>
      <c r="V759" s="9">
        <f>IF(A759="","",IF(OR(T759="Suppressed",T759="Recently active"),"-",IF(U759&gt;=Scoring!$B$14,"A",IF(U759&gt;=Scoring!$B$15,"B","C"))))</f>
        <v/>
      </c>
      <c r="W759" s="9">
        <f>IF(OR(A759="",V759="-"),"",COUNTIFS($V$2:$V$1001,"&lt;&gt;-",$U$2:$U$1001,"&gt;"&amp;U759)+1)</f>
        <v/>
      </c>
    </row>
    <row r="760">
      <c r="H760" s="8" t="n"/>
      <c r="R760" s="9">
        <f>IF(A760="","",IF(H760="","never",DATEDIF(H760,Scoring!$B$2,"m")))</f>
        <v/>
      </c>
      <c r="S760" s="9">
        <f>IF(A760="","",IF(L760="Y","None",IF(AND(E760&lt;&gt;"",J760="Y"),"Text",IF(AND(D760&lt;&gt;"",I760&lt;&gt;"Y"),"Email",IF(AND(E760&lt;&gt;"",K760="N"),"Call","None")))))</f>
        <v/>
      </c>
      <c r="T760" s="9">
        <f>IF(A760="","",IF(S760="None","Suppressed",IF(AND(H760&lt;&gt;"",R760&lt;Scoring!$B$16),"Recently active",IF(F760="past-client","Past client",IF(F760="sphere","Sphere",IF(F760="lead","Dormant lead","Needs review"))))))</f>
        <v/>
      </c>
      <c r="U760" s="9">
        <f>IF(A760="","",IF(OR(T760="Suppressed",T760="Recently active"),0,IF(F760="past-client",Scoring!$B$3,IF(F760="sphere",Scoring!$B$4,IF(F760="lead",Scoring!$B$5,0)))+MAX(1,MIN(3,N(G760)))*Scoring!$B$6+IF(H760="",Scoring!$B$10,IF(R760&lt;24,Scoring!$B$7,IF(R760&lt;60,Scoring!$B$8,Scoring!$B$9)))+IF(M760="Y",Scoring!$B$11,0)+IF(N(N760)&gt;=7,Scoring!$B$12,IF(N(N760)&gt;=4,Scoring!$B$13,0))))</f>
        <v/>
      </c>
      <c r="V760" s="9">
        <f>IF(A760="","",IF(OR(T760="Suppressed",T760="Recently active"),"-",IF(U760&gt;=Scoring!$B$14,"A",IF(U760&gt;=Scoring!$B$15,"B","C"))))</f>
        <v/>
      </c>
      <c r="W760" s="9">
        <f>IF(OR(A760="",V760="-"),"",COUNTIFS($V$2:$V$1001,"&lt;&gt;-",$U$2:$U$1001,"&gt;"&amp;U760)+1)</f>
        <v/>
      </c>
    </row>
    <row r="761">
      <c r="H761" s="8" t="n"/>
      <c r="R761" s="9">
        <f>IF(A761="","",IF(H761="","never",DATEDIF(H761,Scoring!$B$2,"m")))</f>
        <v/>
      </c>
      <c r="S761" s="9">
        <f>IF(A761="","",IF(L761="Y","None",IF(AND(E761&lt;&gt;"",J761="Y"),"Text",IF(AND(D761&lt;&gt;"",I761&lt;&gt;"Y"),"Email",IF(AND(E761&lt;&gt;"",K761="N"),"Call","None")))))</f>
        <v/>
      </c>
      <c r="T761" s="9">
        <f>IF(A761="","",IF(S761="None","Suppressed",IF(AND(H761&lt;&gt;"",R761&lt;Scoring!$B$16),"Recently active",IF(F761="past-client","Past client",IF(F761="sphere","Sphere",IF(F761="lead","Dormant lead","Needs review"))))))</f>
        <v/>
      </c>
      <c r="U761" s="9">
        <f>IF(A761="","",IF(OR(T761="Suppressed",T761="Recently active"),0,IF(F761="past-client",Scoring!$B$3,IF(F761="sphere",Scoring!$B$4,IF(F761="lead",Scoring!$B$5,0)))+MAX(1,MIN(3,N(G761)))*Scoring!$B$6+IF(H761="",Scoring!$B$10,IF(R761&lt;24,Scoring!$B$7,IF(R761&lt;60,Scoring!$B$8,Scoring!$B$9)))+IF(M761="Y",Scoring!$B$11,0)+IF(N(N761)&gt;=7,Scoring!$B$12,IF(N(N761)&gt;=4,Scoring!$B$13,0))))</f>
        <v/>
      </c>
      <c r="V761" s="9">
        <f>IF(A761="","",IF(OR(T761="Suppressed",T761="Recently active"),"-",IF(U761&gt;=Scoring!$B$14,"A",IF(U761&gt;=Scoring!$B$15,"B","C"))))</f>
        <v/>
      </c>
      <c r="W761" s="9">
        <f>IF(OR(A761="",V761="-"),"",COUNTIFS($V$2:$V$1001,"&lt;&gt;-",$U$2:$U$1001,"&gt;"&amp;U761)+1)</f>
        <v/>
      </c>
    </row>
    <row r="762">
      <c r="H762" s="8" t="n"/>
      <c r="R762" s="9">
        <f>IF(A762="","",IF(H762="","never",DATEDIF(H762,Scoring!$B$2,"m")))</f>
        <v/>
      </c>
      <c r="S762" s="9">
        <f>IF(A762="","",IF(L762="Y","None",IF(AND(E762&lt;&gt;"",J762="Y"),"Text",IF(AND(D762&lt;&gt;"",I762&lt;&gt;"Y"),"Email",IF(AND(E762&lt;&gt;"",K762="N"),"Call","None")))))</f>
        <v/>
      </c>
      <c r="T762" s="9">
        <f>IF(A762="","",IF(S762="None","Suppressed",IF(AND(H762&lt;&gt;"",R762&lt;Scoring!$B$16),"Recently active",IF(F762="past-client","Past client",IF(F762="sphere","Sphere",IF(F762="lead","Dormant lead","Needs review"))))))</f>
        <v/>
      </c>
      <c r="U762" s="9">
        <f>IF(A762="","",IF(OR(T762="Suppressed",T762="Recently active"),0,IF(F762="past-client",Scoring!$B$3,IF(F762="sphere",Scoring!$B$4,IF(F762="lead",Scoring!$B$5,0)))+MAX(1,MIN(3,N(G762)))*Scoring!$B$6+IF(H762="",Scoring!$B$10,IF(R762&lt;24,Scoring!$B$7,IF(R762&lt;60,Scoring!$B$8,Scoring!$B$9)))+IF(M762="Y",Scoring!$B$11,0)+IF(N(N762)&gt;=7,Scoring!$B$12,IF(N(N762)&gt;=4,Scoring!$B$13,0))))</f>
        <v/>
      </c>
      <c r="V762" s="9">
        <f>IF(A762="","",IF(OR(T762="Suppressed",T762="Recently active"),"-",IF(U762&gt;=Scoring!$B$14,"A",IF(U762&gt;=Scoring!$B$15,"B","C"))))</f>
        <v/>
      </c>
      <c r="W762" s="9">
        <f>IF(OR(A762="",V762="-"),"",COUNTIFS($V$2:$V$1001,"&lt;&gt;-",$U$2:$U$1001,"&gt;"&amp;U762)+1)</f>
        <v/>
      </c>
    </row>
    <row r="763">
      <c r="H763" s="8" t="n"/>
      <c r="R763" s="9">
        <f>IF(A763="","",IF(H763="","never",DATEDIF(H763,Scoring!$B$2,"m")))</f>
        <v/>
      </c>
      <c r="S763" s="9">
        <f>IF(A763="","",IF(L763="Y","None",IF(AND(E763&lt;&gt;"",J763="Y"),"Text",IF(AND(D763&lt;&gt;"",I763&lt;&gt;"Y"),"Email",IF(AND(E763&lt;&gt;"",K763="N"),"Call","None")))))</f>
        <v/>
      </c>
      <c r="T763" s="9">
        <f>IF(A763="","",IF(S763="None","Suppressed",IF(AND(H763&lt;&gt;"",R763&lt;Scoring!$B$16),"Recently active",IF(F763="past-client","Past client",IF(F763="sphere","Sphere",IF(F763="lead","Dormant lead","Needs review"))))))</f>
        <v/>
      </c>
      <c r="U763" s="9">
        <f>IF(A763="","",IF(OR(T763="Suppressed",T763="Recently active"),0,IF(F763="past-client",Scoring!$B$3,IF(F763="sphere",Scoring!$B$4,IF(F763="lead",Scoring!$B$5,0)))+MAX(1,MIN(3,N(G763)))*Scoring!$B$6+IF(H763="",Scoring!$B$10,IF(R763&lt;24,Scoring!$B$7,IF(R763&lt;60,Scoring!$B$8,Scoring!$B$9)))+IF(M763="Y",Scoring!$B$11,0)+IF(N(N763)&gt;=7,Scoring!$B$12,IF(N(N763)&gt;=4,Scoring!$B$13,0))))</f>
        <v/>
      </c>
      <c r="V763" s="9">
        <f>IF(A763="","",IF(OR(T763="Suppressed",T763="Recently active"),"-",IF(U763&gt;=Scoring!$B$14,"A",IF(U763&gt;=Scoring!$B$15,"B","C"))))</f>
        <v/>
      </c>
      <c r="W763" s="9">
        <f>IF(OR(A763="",V763="-"),"",COUNTIFS($V$2:$V$1001,"&lt;&gt;-",$U$2:$U$1001,"&gt;"&amp;U763)+1)</f>
        <v/>
      </c>
    </row>
    <row r="764">
      <c r="H764" s="8" t="n"/>
      <c r="R764" s="9">
        <f>IF(A764="","",IF(H764="","never",DATEDIF(H764,Scoring!$B$2,"m")))</f>
        <v/>
      </c>
      <c r="S764" s="9">
        <f>IF(A764="","",IF(L764="Y","None",IF(AND(E764&lt;&gt;"",J764="Y"),"Text",IF(AND(D764&lt;&gt;"",I764&lt;&gt;"Y"),"Email",IF(AND(E764&lt;&gt;"",K764="N"),"Call","None")))))</f>
        <v/>
      </c>
      <c r="T764" s="9">
        <f>IF(A764="","",IF(S764="None","Suppressed",IF(AND(H764&lt;&gt;"",R764&lt;Scoring!$B$16),"Recently active",IF(F764="past-client","Past client",IF(F764="sphere","Sphere",IF(F764="lead","Dormant lead","Needs review"))))))</f>
        <v/>
      </c>
      <c r="U764" s="9">
        <f>IF(A764="","",IF(OR(T764="Suppressed",T764="Recently active"),0,IF(F764="past-client",Scoring!$B$3,IF(F764="sphere",Scoring!$B$4,IF(F764="lead",Scoring!$B$5,0)))+MAX(1,MIN(3,N(G764)))*Scoring!$B$6+IF(H764="",Scoring!$B$10,IF(R764&lt;24,Scoring!$B$7,IF(R764&lt;60,Scoring!$B$8,Scoring!$B$9)))+IF(M764="Y",Scoring!$B$11,0)+IF(N(N764)&gt;=7,Scoring!$B$12,IF(N(N764)&gt;=4,Scoring!$B$13,0))))</f>
        <v/>
      </c>
      <c r="V764" s="9">
        <f>IF(A764="","",IF(OR(T764="Suppressed",T764="Recently active"),"-",IF(U764&gt;=Scoring!$B$14,"A",IF(U764&gt;=Scoring!$B$15,"B","C"))))</f>
        <v/>
      </c>
      <c r="W764" s="9">
        <f>IF(OR(A764="",V764="-"),"",COUNTIFS($V$2:$V$1001,"&lt;&gt;-",$U$2:$U$1001,"&gt;"&amp;U764)+1)</f>
        <v/>
      </c>
    </row>
    <row r="765">
      <c r="H765" s="8" t="n"/>
      <c r="R765" s="9">
        <f>IF(A765="","",IF(H765="","never",DATEDIF(H765,Scoring!$B$2,"m")))</f>
        <v/>
      </c>
      <c r="S765" s="9">
        <f>IF(A765="","",IF(L765="Y","None",IF(AND(E765&lt;&gt;"",J765="Y"),"Text",IF(AND(D765&lt;&gt;"",I765&lt;&gt;"Y"),"Email",IF(AND(E765&lt;&gt;"",K765="N"),"Call","None")))))</f>
        <v/>
      </c>
      <c r="T765" s="9">
        <f>IF(A765="","",IF(S765="None","Suppressed",IF(AND(H765&lt;&gt;"",R765&lt;Scoring!$B$16),"Recently active",IF(F765="past-client","Past client",IF(F765="sphere","Sphere",IF(F765="lead","Dormant lead","Needs review"))))))</f>
        <v/>
      </c>
      <c r="U765" s="9">
        <f>IF(A765="","",IF(OR(T765="Suppressed",T765="Recently active"),0,IF(F765="past-client",Scoring!$B$3,IF(F765="sphere",Scoring!$B$4,IF(F765="lead",Scoring!$B$5,0)))+MAX(1,MIN(3,N(G765)))*Scoring!$B$6+IF(H765="",Scoring!$B$10,IF(R765&lt;24,Scoring!$B$7,IF(R765&lt;60,Scoring!$B$8,Scoring!$B$9)))+IF(M765="Y",Scoring!$B$11,0)+IF(N(N765)&gt;=7,Scoring!$B$12,IF(N(N765)&gt;=4,Scoring!$B$13,0))))</f>
        <v/>
      </c>
      <c r="V765" s="9">
        <f>IF(A765="","",IF(OR(T765="Suppressed",T765="Recently active"),"-",IF(U765&gt;=Scoring!$B$14,"A",IF(U765&gt;=Scoring!$B$15,"B","C"))))</f>
        <v/>
      </c>
      <c r="W765" s="9">
        <f>IF(OR(A765="",V765="-"),"",COUNTIFS($V$2:$V$1001,"&lt;&gt;-",$U$2:$U$1001,"&gt;"&amp;U765)+1)</f>
        <v/>
      </c>
    </row>
    <row r="766">
      <c r="H766" s="8" t="n"/>
      <c r="R766" s="9">
        <f>IF(A766="","",IF(H766="","never",DATEDIF(H766,Scoring!$B$2,"m")))</f>
        <v/>
      </c>
      <c r="S766" s="9">
        <f>IF(A766="","",IF(L766="Y","None",IF(AND(E766&lt;&gt;"",J766="Y"),"Text",IF(AND(D766&lt;&gt;"",I766&lt;&gt;"Y"),"Email",IF(AND(E766&lt;&gt;"",K766="N"),"Call","None")))))</f>
        <v/>
      </c>
      <c r="T766" s="9">
        <f>IF(A766="","",IF(S766="None","Suppressed",IF(AND(H766&lt;&gt;"",R766&lt;Scoring!$B$16),"Recently active",IF(F766="past-client","Past client",IF(F766="sphere","Sphere",IF(F766="lead","Dormant lead","Needs review"))))))</f>
        <v/>
      </c>
      <c r="U766" s="9">
        <f>IF(A766="","",IF(OR(T766="Suppressed",T766="Recently active"),0,IF(F766="past-client",Scoring!$B$3,IF(F766="sphere",Scoring!$B$4,IF(F766="lead",Scoring!$B$5,0)))+MAX(1,MIN(3,N(G766)))*Scoring!$B$6+IF(H766="",Scoring!$B$10,IF(R766&lt;24,Scoring!$B$7,IF(R766&lt;60,Scoring!$B$8,Scoring!$B$9)))+IF(M766="Y",Scoring!$B$11,0)+IF(N(N766)&gt;=7,Scoring!$B$12,IF(N(N766)&gt;=4,Scoring!$B$13,0))))</f>
        <v/>
      </c>
      <c r="V766" s="9">
        <f>IF(A766="","",IF(OR(T766="Suppressed",T766="Recently active"),"-",IF(U766&gt;=Scoring!$B$14,"A",IF(U766&gt;=Scoring!$B$15,"B","C"))))</f>
        <v/>
      </c>
      <c r="W766" s="9">
        <f>IF(OR(A766="",V766="-"),"",COUNTIFS($V$2:$V$1001,"&lt;&gt;-",$U$2:$U$1001,"&gt;"&amp;U766)+1)</f>
        <v/>
      </c>
    </row>
    <row r="767">
      <c r="H767" s="8" t="n"/>
      <c r="R767" s="9">
        <f>IF(A767="","",IF(H767="","never",DATEDIF(H767,Scoring!$B$2,"m")))</f>
        <v/>
      </c>
      <c r="S767" s="9">
        <f>IF(A767="","",IF(L767="Y","None",IF(AND(E767&lt;&gt;"",J767="Y"),"Text",IF(AND(D767&lt;&gt;"",I767&lt;&gt;"Y"),"Email",IF(AND(E767&lt;&gt;"",K767="N"),"Call","None")))))</f>
        <v/>
      </c>
      <c r="T767" s="9">
        <f>IF(A767="","",IF(S767="None","Suppressed",IF(AND(H767&lt;&gt;"",R767&lt;Scoring!$B$16),"Recently active",IF(F767="past-client","Past client",IF(F767="sphere","Sphere",IF(F767="lead","Dormant lead","Needs review"))))))</f>
        <v/>
      </c>
      <c r="U767" s="9">
        <f>IF(A767="","",IF(OR(T767="Suppressed",T767="Recently active"),0,IF(F767="past-client",Scoring!$B$3,IF(F767="sphere",Scoring!$B$4,IF(F767="lead",Scoring!$B$5,0)))+MAX(1,MIN(3,N(G767)))*Scoring!$B$6+IF(H767="",Scoring!$B$10,IF(R767&lt;24,Scoring!$B$7,IF(R767&lt;60,Scoring!$B$8,Scoring!$B$9)))+IF(M767="Y",Scoring!$B$11,0)+IF(N(N767)&gt;=7,Scoring!$B$12,IF(N(N767)&gt;=4,Scoring!$B$13,0))))</f>
        <v/>
      </c>
      <c r="V767" s="9">
        <f>IF(A767="","",IF(OR(T767="Suppressed",T767="Recently active"),"-",IF(U767&gt;=Scoring!$B$14,"A",IF(U767&gt;=Scoring!$B$15,"B","C"))))</f>
        <v/>
      </c>
      <c r="W767" s="9">
        <f>IF(OR(A767="",V767="-"),"",COUNTIFS($V$2:$V$1001,"&lt;&gt;-",$U$2:$U$1001,"&gt;"&amp;U767)+1)</f>
        <v/>
      </c>
    </row>
    <row r="768">
      <c r="H768" s="8" t="n"/>
      <c r="R768" s="9">
        <f>IF(A768="","",IF(H768="","never",DATEDIF(H768,Scoring!$B$2,"m")))</f>
        <v/>
      </c>
      <c r="S768" s="9">
        <f>IF(A768="","",IF(L768="Y","None",IF(AND(E768&lt;&gt;"",J768="Y"),"Text",IF(AND(D768&lt;&gt;"",I768&lt;&gt;"Y"),"Email",IF(AND(E768&lt;&gt;"",K768="N"),"Call","None")))))</f>
        <v/>
      </c>
      <c r="T768" s="9">
        <f>IF(A768="","",IF(S768="None","Suppressed",IF(AND(H768&lt;&gt;"",R768&lt;Scoring!$B$16),"Recently active",IF(F768="past-client","Past client",IF(F768="sphere","Sphere",IF(F768="lead","Dormant lead","Needs review"))))))</f>
        <v/>
      </c>
      <c r="U768" s="9">
        <f>IF(A768="","",IF(OR(T768="Suppressed",T768="Recently active"),0,IF(F768="past-client",Scoring!$B$3,IF(F768="sphere",Scoring!$B$4,IF(F768="lead",Scoring!$B$5,0)))+MAX(1,MIN(3,N(G768)))*Scoring!$B$6+IF(H768="",Scoring!$B$10,IF(R768&lt;24,Scoring!$B$7,IF(R768&lt;60,Scoring!$B$8,Scoring!$B$9)))+IF(M768="Y",Scoring!$B$11,0)+IF(N(N768)&gt;=7,Scoring!$B$12,IF(N(N768)&gt;=4,Scoring!$B$13,0))))</f>
        <v/>
      </c>
      <c r="V768" s="9">
        <f>IF(A768="","",IF(OR(T768="Suppressed",T768="Recently active"),"-",IF(U768&gt;=Scoring!$B$14,"A",IF(U768&gt;=Scoring!$B$15,"B","C"))))</f>
        <v/>
      </c>
      <c r="W768" s="9">
        <f>IF(OR(A768="",V768="-"),"",COUNTIFS($V$2:$V$1001,"&lt;&gt;-",$U$2:$U$1001,"&gt;"&amp;U768)+1)</f>
        <v/>
      </c>
    </row>
    <row r="769">
      <c r="H769" s="8" t="n"/>
      <c r="R769" s="9">
        <f>IF(A769="","",IF(H769="","never",DATEDIF(H769,Scoring!$B$2,"m")))</f>
        <v/>
      </c>
      <c r="S769" s="9">
        <f>IF(A769="","",IF(L769="Y","None",IF(AND(E769&lt;&gt;"",J769="Y"),"Text",IF(AND(D769&lt;&gt;"",I769&lt;&gt;"Y"),"Email",IF(AND(E769&lt;&gt;"",K769="N"),"Call","None")))))</f>
        <v/>
      </c>
      <c r="T769" s="9">
        <f>IF(A769="","",IF(S769="None","Suppressed",IF(AND(H769&lt;&gt;"",R769&lt;Scoring!$B$16),"Recently active",IF(F769="past-client","Past client",IF(F769="sphere","Sphere",IF(F769="lead","Dormant lead","Needs review"))))))</f>
        <v/>
      </c>
      <c r="U769" s="9">
        <f>IF(A769="","",IF(OR(T769="Suppressed",T769="Recently active"),0,IF(F769="past-client",Scoring!$B$3,IF(F769="sphere",Scoring!$B$4,IF(F769="lead",Scoring!$B$5,0)))+MAX(1,MIN(3,N(G769)))*Scoring!$B$6+IF(H769="",Scoring!$B$10,IF(R769&lt;24,Scoring!$B$7,IF(R769&lt;60,Scoring!$B$8,Scoring!$B$9)))+IF(M769="Y",Scoring!$B$11,0)+IF(N(N769)&gt;=7,Scoring!$B$12,IF(N(N769)&gt;=4,Scoring!$B$13,0))))</f>
        <v/>
      </c>
      <c r="V769" s="9">
        <f>IF(A769="","",IF(OR(T769="Suppressed",T769="Recently active"),"-",IF(U769&gt;=Scoring!$B$14,"A",IF(U769&gt;=Scoring!$B$15,"B","C"))))</f>
        <v/>
      </c>
      <c r="W769" s="9">
        <f>IF(OR(A769="",V769="-"),"",COUNTIFS($V$2:$V$1001,"&lt;&gt;-",$U$2:$U$1001,"&gt;"&amp;U769)+1)</f>
        <v/>
      </c>
    </row>
    <row r="770">
      <c r="H770" s="8" t="n"/>
      <c r="R770" s="9">
        <f>IF(A770="","",IF(H770="","never",DATEDIF(H770,Scoring!$B$2,"m")))</f>
        <v/>
      </c>
      <c r="S770" s="9">
        <f>IF(A770="","",IF(L770="Y","None",IF(AND(E770&lt;&gt;"",J770="Y"),"Text",IF(AND(D770&lt;&gt;"",I770&lt;&gt;"Y"),"Email",IF(AND(E770&lt;&gt;"",K770="N"),"Call","None")))))</f>
        <v/>
      </c>
      <c r="T770" s="9">
        <f>IF(A770="","",IF(S770="None","Suppressed",IF(AND(H770&lt;&gt;"",R770&lt;Scoring!$B$16),"Recently active",IF(F770="past-client","Past client",IF(F770="sphere","Sphere",IF(F770="lead","Dormant lead","Needs review"))))))</f>
        <v/>
      </c>
      <c r="U770" s="9">
        <f>IF(A770="","",IF(OR(T770="Suppressed",T770="Recently active"),0,IF(F770="past-client",Scoring!$B$3,IF(F770="sphere",Scoring!$B$4,IF(F770="lead",Scoring!$B$5,0)))+MAX(1,MIN(3,N(G770)))*Scoring!$B$6+IF(H770="",Scoring!$B$10,IF(R770&lt;24,Scoring!$B$7,IF(R770&lt;60,Scoring!$B$8,Scoring!$B$9)))+IF(M770="Y",Scoring!$B$11,0)+IF(N(N770)&gt;=7,Scoring!$B$12,IF(N(N770)&gt;=4,Scoring!$B$13,0))))</f>
        <v/>
      </c>
      <c r="V770" s="9">
        <f>IF(A770="","",IF(OR(T770="Suppressed",T770="Recently active"),"-",IF(U770&gt;=Scoring!$B$14,"A",IF(U770&gt;=Scoring!$B$15,"B","C"))))</f>
        <v/>
      </c>
      <c r="W770" s="9">
        <f>IF(OR(A770="",V770="-"),"",COUNTIFS($V$2:$V$1001,"&lt;&gt;-",$U$2:$U$1001,"&gt;"&amp;U770)+1)</f>
        <v/>
      </c>
    </row>
    <row r="771">
      <c r="H771" s="8" t="n"/>
      <c r="R771" s="9">
        <f>IF(A771="","",IF(H771="","never",DATEDIF(H771,Scoring!$B$2,"m")))</f>
        <v/>
      </c>
      <c r="S771" s="9">
        <f>IF(A771="","",IF(L771="Y","None",IF(AND(E771&lt;&gt;"",J771="Y"),"Text",IF(AND(D771&lt;&gt;"",I771&lt;&gt;"Y"),"Email",IF(AND(E771&lt;&gt;"",K771="N"),"Call","None")))))</f>
        <v/>
      </c>
      <c r="T771" s="9">
        <f>IF(A771="","",IF(S771="None","Suppressed",IF(AND(H771&lt;&gt;"",R771&lt;Scoring!$B$16),"Recently active",IF(F771="past-client","Past client",IF(F771="sphere","Sphere",IF(F771="lead","Dormant lead","Needs review"))))))</f>
        <v/>
      </c>
      <c r="U771" s="9">
        <f>IF(A771="","",IF(OR(T771="Suppressed",T771="Recently active"),0,IF(F771="past-client",Scoring!$B$3,IF(F771="sphere",Scoring!$B$4,IF(F771="lead",Scoring!$B$5,0)))+MAX(1,MIN(3,N(G771)))*Scoring!$B$6+IF(H771="",Scoring!$B$10,IF(R771&lt;24,Scoring!$B$7,IF(R771&lt;60,Scoring!$B$8,Scoring!$B$9)))+IF(M771="Y",Scoring!$B$11,0)+IF(N(N771)&gt;=7,Scoring!$B$12,IF(N(N771)&gt;=4,Scoring!$B$13,0))))</f>
        <v/>
      </c>
      <c r="V771" s="9">
        <f>IF(A771="","",IF(OR(T771="Suppressed",T771="Recently active"),"-",IF(U771&gt;=Scoring!$B$14,"A",IF(U771&gt;=Scoring!$B$15,"B","C"))))</f>
        <v/>
      </c>
      <c r="W771" s="9">
        <f>IF(OR(A771="",V771="-"),"",COUNTIFS($V$2:$V$1001,"&lt;&gt;-",$U$2:$U$1001,"&gt;"&amp;U771)+1)</f>
        <v/>
      </c>
    </row>
    <row r="772">
      <c r="H772" s="8" t="n"/>
      <c r="R772" s="9">
        <f>IF(A772="","",IF(H772="","never",DATEDIF(H772,Scoring!$B$2,"m")))</f>
        <v/>
      </c>
      <c r="S772" s="9">
        <f>IF(A772="","",IF(L772="Y","None",IF(AND(E772&lt;&gt;"",J772="Y"),"Text",IF(AND(D772&lt;&gt;"",I772&lt;&gt;"Y"),"Email",IF(AND(E772&lt;&gt;"",K772="N"),"Call","None")))))</f>
        <v/>
      </c>
      <c r="T772" s="9">
        <f>IF(A772="","",IF(S772="None","Suppressed",IF(AND(H772&lt;&gt;"",R772&lt;Scoring!$B$16),"Recently active",IF(F772="past-client","Past client",IF(F772="sphere","Sphere",IF(F772="lead","Dormant lead","Needs review"))))))</f>
        <v/>
      </c>
      <c r="U772" s="9">
        <f>IF(A772="","",IF(OR(T772="Suppressed",T772="Recently active"),0,IF(F772="past-client",Scoring!$B$3,IF(F772="sphere",Scoring!$B$4,IF(F772="lead",Scoring!$B$5,0)))+MAX(1,MIN(3,N(G772)))*Scoring!$B$6+IF(H772="",Scoring!$B$10,IF(R772&lt;24,Scoring!$B$7,IF(R772&lt;60,Scoring!$B$8,Scoring!$B$9)))+IF(M772="Y",Scoring!$B$11,0)+IF(N(N772)&gt;=7,Scoring!$B$12,IF(N(N772)&gt;=4,Scoring!$B$13,0))))</f>
        <v/>
      </c>
      <c r="V772" s="9">
        <f>IF(A772="","",IF(OR(T772="Suppressed",T772="Recently active"),"-",IF(U772&gt;=Scoring!$B$14,"A",IF(U772&gt;=Scoring!$B$15,"B","C"))))</f>
        <v/>
      </c>
      <c r="W772" s="9">
        <f>IF(OR(A772="",V772="-"),"",COUNTIFS($V$2:$V$1001,"&lt;&gt;-",$U$2:$U$1001,"&gt;"&amp;U772)+1)</f>
        <v/>
      </c>
    </row>
    <row r="773">
      <c r="H773" s="8" t="n"/>
      <c r="R773" s="9">
        <f>IF(A773="","",IF(H773="","never",DATEDIF(H773,Scoring!$B$2,"m")))</f>
        <v/>
      </c>
      <c r="S773" s="9">
        <f>IF(A773="","",IF(L773="Y","None",IF(AND(E773&lt;&gt;"",J773="Y"),"Text",IF(AND(D773&lt;&gt;"",I773&lt;&gt;"Y"),"Email",IF(AND(E773&lt;&gt;"",K773="N"),"Call","None")))))</f>
        <v/>
      </c>
      <c r="T773" s="9">
        <f>IF(A773="","",IF(S773="None","Suppressed",IF(AND(H773&lt;&gt;"",R773&lt;Scoring!$B$16),"Recently active",IF(F773="past-client","Past client",IF(F773="sphere","Sphere",IF(F773="lead","Dormant lead","Needs review"))))))</f>
        <v/>
      </c>
      <c r="U773" s="9">
        <f>IF(A773="","",IF(OR(T773="Suppressed",T773="Recently active"),0,IF(F773="past-client",Scoring!$B$3,IF(F773="sphere",Scoring!$B$4,IF(F773="lead",Scoring!$B$5,0)))+MAX(1,MIN(3,N(G773)))*Scoring!$B$6+IF(H773="",Scoring!$B$10,IF(R773&lt;24,Scoring!$B$7,IF(R773&lt;60,Scoring!$B$8,Scoring!$B$9)))+IF(M773="Y",Scoring!$B$11,0)+IF(N(N773)&gt;=7,Scoring!$B$12,IF(N(N773)&gt;=4,Scoring!$B$13,0))))</f>
        <v/>
      </c>
      <c r="V773" s="9">
        <f>IF(A773="","",IF(OR(T773="Suppressed",T773="Recently active"),"-",IF(U773&gt;=Scoring!$B$14,"A",IF(U773&gt;=Scoring!$B$15,"B","C"))))</f>
        <v/>
      </c>
      <c r="W773" s="9">
        <f>IF(OR(A773="",V773="-"),"",COUNTIFS($V$2:$V$1001,"&lt;&gt;-",$U$2:$U$1001,"&gt;"&amp;U773)+1)</f>
        <v/>
      </c>
    </row>
    <row r="774">
      <c r="H774" s="8" t="n"/>
      <c r="R774" s="9">
        <f>IF(A774="","",IF(H774="","never",DATEDIF(H774,Scoring!$B$2,"m")))</f>
        <v/>
      </c>
      <c r="S774" s="9">
        <f>IF(A774="","",IF(L774="Y","None",IF(AND(E774&lt;&gt;"",J774="Y"),"Text",IF(AND(D774&lt;&gt;"",I774&lt;&gt;"Y"),"Email",IF(AND(E774&lt;&gt;"",K774="N"),"Call","None")))))</f>
        <v/>
      </c>
      <c r="T774" s="9">
        <f>IF(A774="","",IF(S774="None","Suppressed",IF(AND(H774&lt;&gt;"",R774&lt;Scoring!$B$16),"Recently active",IF(F774="past-client","Past client",IF(F774="sphere","Sphere",IF(F774="lead","Dormant lead","Needs review"))))))</f>
        <v/>
      </c>
      <c r="U774" s="9">
        <f>IF(A774="","",IF(OR(T774="Suppressed",T774="Recently active"),0,IF(F774="past-client",Scoring!$B$3,IF(F774="sphere",Scoring!$B$4,IF(F774="lead",Scoring!$B$5,0)))+MAX(1,MIN(3,N(G774)))*Scoring!$B$6+IF(H774="",Scoring!$B$10,IF(R774&lt;24,Scoring!$B$7,IF(R774&lt;60,Scoring!$B$8,Scoring!$B$9)))+IF(M774="Y",Scoring!$B$11,0)+IF(N(N774)&gt;=7,Scoring!$B$12,IF(N(N774)&gt;=4,Scoring!$B$13,0))))</f>
        <v/>
      </c>
      <c r="V774" s="9">
        <f>IF(A774="","",IF(OR(T774="Suppressed",T774="Recently active"),"-",IF(U774&gt;=Scoring!$B$14,"A",IF(U774&gt;=Scoring!$B$15,"B","C"))))</f>
        <v/>
      </c>
      <c r="W774" s="9">
        <f>IF(OR(A774="",V774="-"),"",COUNTIFS($V$2:$V$1001,"&lt;&gt;-",$U$2:$U$1001,"&gt;"&amp;U774)+1)</f>
        <v/>
      </c>
    </row>
    <row r="775">
      <c r="H775" s="8" t="n"/>
      <c r="R775" s="9">
        <f>IF(A775="","",IF(H775="","never",DATEDIF(H775,Scoring!$B$2,"m")))</f>
        <v/>
      </c>
      <c r="S775" s="9">
        <f>IF(A775="","",IF(L775="Y","None",IF(AND(E775&lt;&gt;"",J775="Y"),"Text",IF(AND(D775&lt;&gt;"",I775&lt;&gt;"Y"),"Email",IF(AND(E775&lt;&gt;"",K775="N"),"Call","None")))))</f>
        <v/>
      </c>
      <c r="T775" s="9">
        <f>IF(A775="","",IF(S775="None","Suppressed",IF(AND(H775&lt;&gt;"",R775&lt;Scoring!$B$16),"Recently active",IF(F775="past-client","Past client",IF(F775="sphere","Sphere",IF(F775="lead","Dormant lead","Needs review"))))))</f>
        <v/>
      </c>
      <c r="U775" s="9">
        <f>IF(A775="","",IF(OR(T775="Suppressed",T775="Recently active"),0,IF(F775="past-client",Scoring!$B$3,IF(F775="sphere",Scoring!$B$4,IF(F775="lead",Scoring!$B$5,0)))+MAX(1,MIN(3,N(G775)))*Scoring!$B$6+IF(H775="",Scoring!$B$10,IF(R775&lt;24,Scoring!$B$7,IF(R775&lt;60,Scoring!$B$8,Scoring!$B$9)))+IF(M775="Y",Scoring!$B$11,0)+IF(N(N775)&gt;=7,Scoring!$B$12,IF(N(N775)&gt;=4,Scoring!$B$13,0))))</f>
        <v/>
      </c>
      <c r="V775" s="9">
        <f>IF(A775="","",IF(OR(T775="Suppressed",T775="Recently active"),"-",IF(U775&gt;=Scoring!$B$14,"A",IF(U775&gt;=Scoring!$B$15,"B","C"))))</f>
        <v/>
      </c>
      <c r="W775" s="9">
        <f>IF(OR(A775="",V775="-"),"",COUNTIFS($V$2:$V$1001,"&lt;&gt;-",$U$2:$U$1001,"&gt;"&amp;U775)+1)</f>
        <v/>
      </c>
    </row>
    <row r="776">
      <c r="H776" s="8" t="n"/>
      <c r="R776" s="9">
        <f>IF(A776="","",IF(H776="","never",DATEDIF(H776,Scoring!$B$2,"m")))</f>
        <v/>
      </c>
      <c r="S776" s="9">
        <f>IF(A776="","",IF(L776="Y","None",IF(AND(E776&lt;&gt;"",J776="Y"),"Text",IF(AND(D776&lt;&gt;"",I776&lt;&gt;"Y"),"Email",IF(AND(E776&lt;&gt;"",K776="N"),"Call","None")))))</f>
        <v/>
      </c>
      <c r="T776" s="9">
        <f>IF(A776="","",IF(S776="None","Suppressed",IF(AND(H776&lt;&gt;"",R776&lt;Scoring!$B$16),"Recently active",IF(F776="past-client","Past client",IF(F776="sphere","Sphere",IF(F776="lead","Dormant lead","Needs review"))))))</f>
        <v/>
      </c>
      <c r="U776" s="9">
        <f>IF(A776="","",IF(OR(T776="Suppressed",T776="Recently active"),0,IF(F776="past-client",Scoring!$B$3,IF(F776="sphere",Scoring!$B$4,IF(F776="lead",Scoring!$B$5,0)))+MAX(1,MIN(3,N(G776)))*Scoring!$B$6+IF(H776="",Scoring!$B$10,IF(R776&lt;24,Scoring!$B$7,IF(R776&lt;60,Scoring!$B$8,Scoring!$B$9)))+IF(M776="Y",Scoring!$B$11,0)+IF(N(N776)&gt;=7,Scoring!$B$12,IF(N(N776)&gt;=4,Scoring!$B$13,0))))</f>
        <v/>
      </c>
      <c r="V776" s="9">
        <f>IF(A776="","",IF(OR(T776="Suppressed",T776="Recently active"),"-",IF(U776&gt;=Scoring!$B$14,"A",IF(U776&gt;=Scoring!$B$15,"B","C"))))</f>
        <v/>
      </c>
      <c r="W776" s="9">
        <f>IF(OR(A776="",V776="-"),"",COUNTIFS($V$2:$V$1001,"&lt;&gt;-",$U$2:$U$1001,"&gt;"&amp;U776)+1)</f>
        <v/>
      </c>
    </row>
    <row r="777">
      <c r="H777" s="8" t="n"/>
      <c r="R777" s="9">
        <f>IF(A777="","",IF(H777="","never",DATEDIF(H777,Scoring!$B$2,"m")))</f>
        <v/>
      </c>
      <c r="S777" s="9">
        <f>IF(A777="","",IF(L777="Y","None",IF(AND(E777&lt;&gt;"",J777="Y"),"Text",IF(AND(D777&lt;&gt;"",I777&lt;&gt;"Y"),"Email",IF(AND(E777&lt;&gt;"",K777="N"),"Call","None")))))</f>
        <v/>
      </c>
      <c r="T777" s="9">
        <f>IF(A777="","",IF(S777="None","Suppressed",IF(AND(H777&lt;&gt;"",R777&lt;Scoring!$B$16),"Recently active",IF(F777="past-client","Past client",IF(F777="sphere","Sphere",IF(F777="lead","Dormant lead","Needs review"))))))</f>
        <v/>
      </c>
      <c r="U777" s="9">
        <f>IF(A777="","",IF(OR(T777="Suppressed",T777="Recently active"),0,IF(F777="past-client",Scoring!$B$3,IF(F777="sphere",Scoring!$B$4,IF(F777="lead",Scoring!$B$5,0)))+MAX(1,MIN(3,N(G777)))*Scoring!$B$6+IF(H777="",Scoring!$B$10,IF(R777&lt;24,Scoring!$B$7,IF(R777&lt;60,Scoring!$B$8,Scoring!$B$9)))+IF(M777="Y",Scoring!$B$11,0)+IF(N(N777)&gt;=7,Scoring!$B$12,IF(N(N777)&gt;=4,Scoring!$B$13,0))))</f>
        <v/>
      </c>
      <c r="V777" s="9">
        <f>IF(A777="","",IF(OR(T777="Suppressed",T777="Recently active"),"-",IF(U777&gt;=Scoring!$B$14,"A",IF(U777&gt;=Scoring!$B$15,"B","C"))))</f>
        <v/>
      </c>
      <c r="W777" s="9">
        <f>IF(OR(A777="",V777="-"),"",COUNTIFS($V$2:$V$1001,"&lt;&gt;-",$U$2:$U$1001,"&gt;"&amp;U777)+1)</f>
        <v/>
      </c>
    </row>
    <row r="778">
      <c r="H778" s="8" t="n"/>
      <c r="R778" s="9">
        <f>IF(A778="","",IF(H778="","never",DATEDIF(H778,Scoring!$B$2,"m")))</f>
        <v/>
      </c>
      <c r="S778" s="9">
        <f>IF(A778="","",IF(L778="Y","None",IF(AND(E778&lt;&gt;"",J778="Y"),"Text",IF(AND(D778&lt;&gt;"",I778&lt;&gt;"Y"),"Email",IF(AND(E778&lt;&gt;"",K778="N"),"Call","None")))))</f>
        <v/>
      </c>
      <c r="T778" s="9">
        <f>IF(A778="","",IF(S778="None","Suppressed",IF(AND(H778&lt;&gt;"",R778&lt;Scoring!$B$16),"Recently active",IF(F778="past-client","Past client",IF(F778="sphere","Sphere",IF(F778="lead","Dormant lead","Needs review"))))))</f>
        <v/>
      </c>
      <c r="U778" s="9">
        <f>IF(A778="","",IF(OR(T778="Suppressed",T778="Recently active"),0,IF(F778="past-client",Scoring!$B$3,IF(F778="sphere",Scoring!$B$4,IF(F778="lead",Scoring!$B$5,0)))+MAX(1,MIN(3,N(G778)))*Scoring!$B$6+IF(H778="",Scoring!$B$10,IF(R778&lt;24,Scoring!$B$7,IF(R778&lt;60,Scoring!$B$8,Scoring!$B$9)))+IF(M778="Y",Scoring!$B$11,0)+IF(N(N778)&gt;=7,Scoring!$B$12,IF(N(N778)&gt;=4,Scoring!$B$13,0))))</f>
        <v/>
      </c>
      <c r="V778" s="9">
        <f>IF(A778="","",IF(OR(T778="Suppressed",T778="Recently active"),"-",IF(U778&gt;=Scoring!$B$14,"A",IF(U778&gt;=Scoring!$B$15,"B","C"))))</f>
        <v/>
      </c>
      <c r="W778" s="9">
        <f>IF(OR(A778="",V778="-"),"",COUNTIFS($V$2:$V$1001,"&lt;&gt;-",$U$2:$U$1001,"&gt;"&amp;U778)+1)</f>
        <v/>
      </c>
    </row>
    <row r="779">
      <c r="H779" s="8" t="n"/>
      <c r="R779" s="9">
        <f>IF(A779="","",IF(H779="","never",DATEDIF(H779,Scoring!$B$2,"m")))</f>
        <v/>
      </c>
      <c r="S779" s="9">
        <f>IF(A779="","",IF(L779="Y","None",IF(AND(E779&lt;&gt;"",J779="Y"),"Text",IF(AND(D779&lt;&gt;"",I779&lt;&gt;"Y"),"Email",IF(AND(E779&lt;&gt;"",K779="N"),"Call","None")))))</f>
        <v/>
      </c>
      <c r="T779" s="9">
        <f>IF(A779="","",IF(S779="None","Suppressed",IF(AND(H779&lt;&gt;"",R779&lt;Scoring!$B$16),"Recently active",IF(F779="past-client","Past client",IF(F779="sphere","Sphere",IF(F779="lead","Dormant lead","Needs review"))))))</f>
        <v/>
      </c>
      <c r="U779" s="9">
        <f>IF(A779="","",IF(OR(T779="Suppressed",T779="Recently active"),0,IF(F779="past-client",Scoring!$B$3,IF(F779="sphere",Scoring!$B$4,IF(F779="lead",Scoring!$B$5,0)))+MAX(1,MIN(3,N(G779)))*Scoring!$B$6+IF(H779="",Scoring!$B$10,IF(R779&lt;24,Scoring!$B$7,IF(R779&lt;60,Scoring!$B$8,Scoring!$B$9)))+IF(M779="Y",Scoring!$B$11,0)+IF(N(N779)&gt;=7,Scoring!$B$12,IF(N(N779)&gt;=4,Scoring!$B$13,0))))</f>
        <v/>
      </c>
      <c r="V779" s="9">
        <f>IF(A779="","",IF(OR(T779="Suppressed",T779="Recently active"),"-",IF(U779&gt;=Scoring!$B$14,"A",IF(U779&gt;=Scoring!$B$15,"B","C"))))</f>
        <v/>
      </c>
      <c r="W779" s="9">
        <f>IF(OR(A779="",V779="-"),"",COUNTIFS($V$2:$V$1001,"&lt;&gt;-",$U$2:$U$1001,"&gt;"&amp;U779)+1)</f>
        <v/>
      </c>
    </row>
    <row r="780">
      <c r="H780" s="8" t="n"/>
      <c r="R780" s="9">
        <f>IF(A780="","",IF(H780="","never",DATEDIF(H780,Scoring!$B$2,"m")))</f>
        <v/>
      </c>
      <c r="S780" s="9">
        <f>IF(A780="","",IF(L780="Y","None",IF(AND(E780&lt;&gt;"",J780="Y"),"Text",IF(AND(D780&lt;&gt;"",I780&lt;&gt;"Y"),"Email",IF(AND(E780&lt;&gt;"",K780="N"),"Call","None")))))</f>
        <v/>
      </c>
      <c r="T780" s="9">
        <f>IF(A780="","",IF(S780="None","Suppressed",IF(AND(H780&lt;&gt;"",R780&lt;Scoring!$B$16),"Recently active",IF(F780="past-client","Past client",IF(F780="sphere","Sphere",IF(F780="lead","Dormant lead","Needs review"))))))</f>
        <v/>
      </c>
      <c r="U780" s="9">
        <f>IF(A780="","",IF(OR(T780="Suppressed",T780="Recently active"),0,IF(F780="past-client",Scoring!$B$3,IF(F780="sphere",Scoring!$B$4,IF(F780="lead",Scoring!$B$5,0)))+MAX(1,MIN(3,N(G780)))*Scoring!$B$6+IF(H780="",Scoring!$B$10,IF(R780&lt;24,Scoring!$B$7,IF(R780&lt;60,Scoring!$B$8,Scoring!$B$9)))+IF(M780="Y",Scoring!$B$11,0)+IF(N(N780)&gt;=7,Scoring!$B$12,IF(N(N780)&gt;=4,Scoring!$B$13,0))))</f>
        <v/>
      </c>
      <c r="V780" s="9">
        <f>IF(A780="","",IF(OR(T780="Suppressed",T780="Recently active"),"-",IF(U780&gt;=Scoring!$B$14,"A",IF(U780&gt;=Scoring!$B$15,"B","C"))))</f>
        <v/>
      </c>
      <c r="W780" s="9">
        <f>IF(OR(A780="",V780="-"),"",COUNTIFS($V$2:$V$1001,"&lt;&gt;-",$U$2:$U$1001,"&gt;"&amp;U780)+1)</f>
        <v/>
      </c>
    </row>
    <row r="781">
      <c r="H781" s="8" t="n"/>
      <c r="R781" s="9">
        <f>IF(A781="","",IF(H781="","never",DATEDIF(H781,Scoring!$B$2,"m")))</f>
        <v/>
      </c>
      <c r="S781" s="9">
        <f>IF(A781="","",IF(L781="Y","None",IF(AND(E781&lt;&gt;"",J781="Y"),"Text",IF(AND(D781&lt;&gt;"",I781&lt;&gt;"Y"),"Email",IF(AND(E781&lt;&gt;"",K781="N"),"Call","None")))))</f>
        <v/>
      </c>
      <c r="T781" s="9">
        <f>IF(A781="","",IF(S781="None","Suppressed",IF(AND(H781&lt;&gt;"",R781&lt;Scoring!$B$16),"Recently active",IF(F781="past-client","Past client",IF(F781="sphere","Sphere",IF(F781="lead","Dormant lead","Needs review"))))))</f>
        <v/>
      </c>
      <c r="U781" s="9">
        <f>IF(A781="","",IF(OR(T781="Suppressed",T781="Recently active"),0,IF(F781="past-client",Scoring!$B$3,IF(F781="sphere",Scoring!$B$4,IF(F781="lead",Scoring!$B$5,0)))+MAX(1,MIN(3,N(G781)))*Scoring!$B$6+IF(H781="",Scoring!$B$10,IF(R781&lt;24,Scoring!$B$7,IF(R781&lt;60,Scoring!$B$8,Scoring!$B$9)))+IF(M781="Y",Scoring!$B$11,0)+IF(N(N781)&gt;=7,Scoring!$B$12,IF(N(N781)&gt;=4,Scoring!$B$13,0))))</f>
        <v/>
      </c>
      <c r="V781" s="9">
        <f>IF(A781="","",IF(OR(T781="Suppressed",T781="Recently active"),"-",IF(U781&gt;=Scoring!$B$14,"A",IF(U781&gt;=Scoring!$B$15,"B","C"))))</f>
        <v/>
      </c>
      <c r="W781" s="9">
        <f>IF(OR(A781="",V781="-"),"",COUNTIFS($V$2:$V$1001,"&lt;&gt;-",$U$2:$U$1001,"&gt;"&amp;U781)+1)</f>
        <v/>
      </c>
    </row>
    <row r="782">
      <c r="H782" s="8" t="n"/>
      <c r="R782" s="9">
        <f>IF(A782="","",IF(H782="","never",DATEDIF(H782,Scoring!$B$2,"m")))</f>
        <v/>
      </c>
      <c r="S782" s="9">
        <f>IF(A782="","",IF(L782="Y","None",IF(AND(E782&lt;&gt;"",J782="Y"),"Text",IF(AND(D782&lt;&gt;"",I782&lt;&gt;"Y"),"Email",IF(AND(E782&lt;&gt;"",K782="N"),"Call","None")))))</f>
        <v/>
      </c>
      <c r="T782" s="9">
        <f>IF(A782="","",IF(S782="None","Suppressed",IF(AND(H782&lt;&gt;"",R782&lt;Scoring!$B$16),"Recently active",IF(F782="past-client","Past client",IF(F782="sphere","Sphere",IF(F782="lead","Dormant lead","Needs review"))))))</f>
        <v/>
      </c>
      <c r="U782" s="9">
        <f>IF(A782="","",IF(OR(T782="Suppressed",T782="Recently active"),0,IF(F782="past-client",Scoring!$B$3,IF(F782="sphere",Scoring!$B$4,IF(F782="lead",Scoring!$B$5,0)))+MAX(1,MIN(3,N(G782)))*Scoring!$B$6+IF(H782="",Scoring!$B$10,IF(R782&lt;24,Scoring!$B$7,IF(R782&lt;60,Scoring!$B$8,Scoring!$B$9)))+IF(M782="Y",Scoring!$B$11,0)+IF(N(N782)&gt;=7,Scoring!$B$12,IF(N(N782)&gt;=4,Scoring!$B$13,0))))</f>
        <v/>
      </c>
      <c r="V782" s="9">
        <f>IF(A782="","",IF(OR(T782="Suppressed",T782="Recently active"),"-",IF(U782&gt;=Scoring!$B$14,"A",IF(U782&gt;=Scoring!$B$15,"B","C"))))</f>
        <v/>
      </c>
      <c r="W782" s="9">
        <f>IF(OR(A782="",V782="-"),"",COUNTIFS($V$2:$V$1001,"&lt;&gt;-",$U$2:$U$1001,"&gt;"&amp;U782)+1)</f>
        <v/>
      </c>
    </row>
    <row r="783">
      <c r="H783" s="8" t="n"/>
      <c r="R783" s="9">
        <f>IF(A783="","",IF(H783="","never",DATEDIF(H783,Scoring!$B$2,"m")))</f>
        <v/>
      </c>
      <c r="S783" s="9">
        <f>IF(A783="","",IF(L783="Y","None",IF(AND(E783&lt;&gt;"",J783="Y"),"Text",IF(AND(D783&lt;&gt;"",I783&lt;&gt;"Y"),"Email",IF(AND(E783&lt;&gt;"",K783="N"),"Call","None")))))</f>
        <v/>
      </c>
      <c r="T783" s="9">
        <f>IF(A783="","",IF(S783="None","Suppressed",IF(AND(H783&lt;&gt;"",R783&lt;Scoring!$B$16),"Recently active",IF(F783="past-client","Past client",IF(F783="sphere","Sphere",IF(F783="lead","Dormant lead","Needs review"))))))</f>
        <v/>
      </c>
      <c r="U783" s="9">
        <f>IF(A783="","",IF(OR(T783="Suppressed",T783="Recently active"),0,IF(F783="past-client",Scoring!$B$3,IF(F783="sphere",Scoring!$B$4,IF(F783="lead",Scoring!$B$5,0)))+MAX(1,MIN(3,N(G783)))*Scoring!$B$6+IF(H783="",Scoring!$B$10,IF(R783&lt;24,Scoring!$B$7,IF(R783&lt;60,Scoring!$B$8,Scoring!$B$9)))+IF(M783="Y",Scoring!$B$11,0)+IF(N(N783)&gt;=7,Scoring!$B$12,IF(N(N783)&gt;=4,Scoring!$B$13,0))))</f>
        <v/>
      </c>
      <c r="V783" s="9">
        <f>IF(A783="","",IF(OR(T783="Suppressed",T783="Recently active"),"-",IF(U783&gt;=Scoring!$B$14,"A",IF(U783&gt;=Scoring!$B$15,"B","C"))))</f>
        <v/>
      </c>
      <c r="W783" s="9">
        <f>IF(OR(A783="",V783="-"),"",COUNTIFS($V$2:$V$1001,"&lt;&gt;-",$U$2:$U$1001,"&gt;"&amp;U783)+1)</f>
        <v/>
      </c>
    </row>
    <row r="784">
      <c r="H784" s="8" t="n"/>
      <c r="R784" s="9">
        <f>IF(A784="","",IF(H784="","never",DATEDIF(H784,Scoring!$B$2,"m")))</f>
        <v/>
      </c>
      <c r="S784" s="9">
        <f>IF(A784="","",IF(L784="Y","None",IF(AND(E784&lt;&gt;"",J784="Y"),"Text",IF(AND(D784&lt;&gt;"",I784&lt;&gt;"Y"),"Email",IF(AND(E784&lt;&gt;"",K784="N"),"Call","None")))))</f>
        <v/>
      </c>
      <c r="T784" s="9">
        <f>IF(A784="","",IF(S784="None","Suppressed",IF(AND(H784&lt;&gt;"",R784&lt;Scoring!$B$16),"Recently active",IF(F784="past-client","Past client",IF(F784="sphere","Sphere",IF(F784="lead","Dormant lead","Needs review"))))))</f>
        <v/>
      </c>
      <c r="U784" s="9">
        <f>IF(A784="","",IF(OR(T784="Suppressed",T784="Recently active"),0,IF(F784="past-client",Scoring!$B$3,IF(F784="sphere",Scoring!$B$4,IF(F784="lead",Scoring!$B$5,0)))+MAX(1,MIN(3,N(G784)))*Scoring!$B$6+IF(H784="",Scoring!$B$10,IF(R784&lt;24,Scoring!$B$7,IF(R784&lt;60,Scoring!$B$8,Scoring!$B$9)))+IF(M784="Y",Scoring!$B$11,0)+IF(N(N784)&gt;=7,Scoring!$B$12,IF(N(N784)&gt;=4,Scoring!$B$13,0))))</f>
        <v/>
      </c>
      <c r="V784" s="9">
        <f>IF(A784="","",IF(OR(T784="Suppressed",T784="Recently active"),"-",IF(U784&gt;=Scoring!$B$14,"A",IF(U784&gt;=Scoring!$B$15,"B","C"))))</f>
        <v/>
      </c>
      <c r="W784" s="9">
        <f>IF(OR(A784="",V784="-"),"",COUNTIFS($V$2:$V$1001,"&lt;&gt;-",$U$2:$U$1001,"&gt;"&amp;U784)+1)</f>
        <v/>
      </c>
    </row>
    <row r="785">
      <c r="H785" s="8" t="n"/>
      <c r="R785" s="9">
        <f>IF(A785="","",IF(H785="","never",DATEDIF(H785,Scoring!$B$2,"m")))</f>
        <v/>
      </c>
      <c r="S785" s="9">
        <f>IF(A785="","",IF(L785="Y","None",IF(AND(E785&lt;&gt;"",J785="Y"),"Text",IF(AND(D785&lt;&gt;"",I785&lt;&gt;"Y"),"Email",IF(AND(E785&lt;&gt;"",K785="N"),"Call","None")))))</f>
        <v/>
      </c>
      <c r="T785" s="9">
        <f>IF(A785="","",IF(S785="None","Suppressed",IF(AND(H785&lt;&gt;"",R785&lt;Scoring!$B$16),"Recently active",IF(F785="past-client","Past client",IF(F785="sphere","Sphere",IF(F785="lead","Dormant lead","Needs review"))))))</f>
        <v/>
      </c>
      <c r="U785" s="9">
        <f>IF(A785="","",IF(OR(T785="Suppressed",T785="Recently active"),0,IF(F785="past-client",Scoring!$B$3,IF(F785="sphere",Scoring!$B$4,IF(F785="lead",Scoring!$B$5,0)))+MAX(1,MIN(3,N(G785)))*Scoring!$B$6+IF(H785="",Scoring!$B$10,IF(R785&lt;24,Scoring!$B$7,IF(R785&lt;60,Scoring!$B$8,Scoring!$B$9)))+IF(M785="Y",Scoring!$B$11,0)+IF(N(N785)&gt;=7,Scoring!$B$12,IF(N(N785)&gt;=4,Scoring!$B$13,0))))</f>
        <v/>
      </c>
      <c r="V785" s="9">
        <f>IF(A785="","",IF(OR(T785="Suppressed",T785="Recently active"),"-",IF(U785&gt;=Scoring!$B$14,"A",IF(U785&gt;=Scoring!$B$15,"B","C"))))</f>
        <v/>
      </c>
      <c r="W785" s="9">
        <f>IF(OR(A785="",V785="-"),"",COUNTIFS($V$2:$V$1001,"&lt;&gt;-",$U$2:$U$1001,"&gt;"&amp;U785)+1)</f>
        <v/>
      </c>
    </row>
    <row r="786">
      <c r="H786" s="8" t="n"/>
      <c r="R786" s="9">
        <f>IF(A786="","",IF(H786="","never",DATEDIF(H786,Scoring!$B$2,"m")))</f>
        <v/>
      </c>
      <c r="S786" s="9">
        <f>IF(A786="","",IF(L786="Y","None",IF(AND(E786&lt;&gt;"",J786="Y"),"Text",IF(AND(D786&lt;&gt;"",I786&lt;&gt;"Y"),"Email",IF(AND(E786&lt;&gt;"",K786="N"),"Call","None")))))</f>
        <v/>
      </c>
      <c r="T786" s="9">
        <f>IF(A786="","",IF(S786="None","Suppressed",IF(AND(H786&lt;&gt;"",R786&lt;Scoring!$B$16),"Recently active",IF(F786="past-client","Past client",IF(F786="sphere","Sphere",IF(F786="lead","Dormant lead","Needs review"))))))</f>
        <v/>
      </c>
      <c r="U786" s="9">
        <f>IF(A786="","",IF(OR(T786="Suppressed",T786="Recently active"),0,IF(F786="past-client",Scoring!$B$3,IF(F786="sphere",Scoring!$B$4,IF(F786="lead",Scoring!$B$5,0)))+MAX(1,MIN(3,N(G786)))*Scoring!$B$6+IF(H786="",Scoring!$B$10,IF(R786&lt;24,Scoring!$B$7,IF(R786&lt;60,Scoring!$B$8,Scoring!$B$9)))+IF(M786="Y",Scoring!$B$11,0)+IF(N(N786)&gt;=7,Scoring!$B$12,IF(N(N786)&gt;=4,Scoring!$B$13,0))))</f>
        <v/>
      </c>
      <c r="V786" s="9">
        <f>IF(A786="","",IF(OR(T786="Suppressed",T786="Recently active"),"-",IF(U786&gt;=Scoring!$B$14,"A",IF(U786&gt;=Scoring!$B$15,"B","C"))))</f>
        <v/>
      </c>
      <c r="W786" s="9">
        <f>IF(OR(A786="",V786="-"),"",COUNTIFS($V$2:$V$1001,"&lt;&gt;-",$U$2:$U$1001,"&gt;"&amp;U786)+1)</f>
        <v/>
      </c>
    </row>
    <row r="787">
      <c r="H787" s="8" t="n"/>
      <c r="R787" s="9">
        <f>IF(A787="","",IF(H787="","never",DATEDIF(H787,Scoring!$B$2,"m")))</f>
        <v/>
      </c>
      <c r="S787" s="9">
        <f>IF(A787="","",IF(L787="Y","None",IF(AND(E787&lt;&gt;"",J787="Y"),"Text",IF(AND(D787&lt;&gt;"",I787&lt;&gt;"Y"),"Email",IF(AND(E787&lt;&gt;"",K787="N"),"Call","None")))))</f>
        <v/>
      </c>
      <c r="T787" s="9">
        <f>IF(A787="","",IF(S787="None","Suppressed",IF(AND(H787&lt;&gt;"",R787&lt;Scoring!$B$16),"Recently active",IF(F787="past-client","Past client",IF(F787="sphere","Sphere",IF(F787="lead","Dormant lead","Needs review"))))))</f>
        <v/>
      </c>
      <c r="U787" s="9">
        <f>IF(A787="","",IF(OR(T787="Suppressed",T787="Recently active"),0,IF(F787="past-client",Scoring!$B$3,IF(F787="sphere",Scoring!$B$4,IF(F787="lead",Scoring!$B$5,0)))+MAX(1,MIN(3,N(G787)))*Scoring!$B$6+IF(H787="",Scoring!$B$10,IF(R787&lt;24,Scoring!$B$7,IF(R787&lt;60,Scoring!$B$8,Scoring!$B$9)))+IF(M787="Y",Scoring!$B$11,0)+IF(N(N787)&gt;=7,Scoring!$B$12,IF(N(N787)&gt;=4,Scoring!$B$13,0))))</f>
        <v/>
      </c>
      <c r="V787" s="9">
        <f>IF(A787="","",IF(OR(T787="Suppressed",T787="Recently active"),"-",IF(U787&gt;=Scoring!$B$14,"A",IF(U787&gt;=Scoring!$B$15,"B","C"))))</f>
        <v/>
      </c>
      <c r="W787" s="9">
        <f>IF(OR(A787="",V787="-"),"",COUNTIFS($V$2:$V$1001,"&lt;&gt;-",$U$2:$U$1001,"&gt;"&amp;U787)+1)</f>
        <v/>
      </c>
    </row>
    <row r="788">
      <c r="H788" s="8" t="n"/>
      <c r="R788" s="9">
        <f>IF(A788="","",IF(H788="","never",DATEDIF(H788,Scoring!$B$2,"m")))</f>
        <v/>
      </c>
      <c r="S788" s="9">
        <f>IF(A788="","",IF(L788="Y","None",IF(AND(E788&lt;&gt;"",J788="Y"),"Text",IF(AND(D788&lt;&gt;"",I788&lt;&gt;"Y"),"Email",IF(AND(E788&lt;&gt;"",K788="N"),"Call","None")))))</f>
        <v/>
      </c>
      <c r="T788" s="9">
        <f>IF(A788="","",IF(S788="None","Suppressed",IF(AND(H788&lt;&gt;"",R788&lt;Scoring!$B$16),"Recently active",IF(F788="past-client","Past client",IF(F788="sphere","Sphere",IF(F788="lead","Dormant lead","Needs review"))))))</f>
        <v/>
      </c>
      <c r="U788" s="9">
        <f>IF(A788="","",IF(OR(T788="Suppressed",T788="Recently active"),0,IF(F788="past-client",Scoring!$B$3,IF(F788="sphere",Scoring!$B$4,IF(F788="lead",Scoring!$B$5,0)))+MAX(1,MIN(3,N(G788)))*Scoring!$B$6+IF(H788="",Scoring!$B$10,IF(R788&lt;24,Scoring!$B$7,IF(R788&lt;60,Scoring!$B$8,Scoring!$B$9)))+IF(M788="Y",Scoring!$B$11,0)+IF(N(N788)&gt;=7,Scoring!$B$12,IF(N(N788)&gt;=4,Scoring!$B$13,0))))</f>
        <v/>
      </c>
      <c r="V788" s="9">
        <f>IF(A788="","",IF(OR(T788="Suppressed",T788="Recently active"),"-",IF(U788&gt;=Scoring!$B$14,"A",IF(U788&gt;=Scoring!$B$15,"B","C"))))</f>
        <v/>
      </c>
      <c r="W788" s="9">
        <f>IF(OR(A788="",V788="-"),"",COUNTIFS($V$2:$V$1001,"&lt;&gt;-",$U$2:$U$1001,"&gt;"&amp;U788)+1)</f>
        <v/>
      </c>
    </row>
    <row r="789">
      <c r="H789" s="8" t="n"/>
      <c r="R789" s="9">
        <f>IF(A789="","",IF(H789="","never",DATEDIF(H789,Scoring!$B$2,"m")))</f>
        <v/>
      </c>
      <c r="S789" s="9">
        <f>IF(A789="","",IF(L789="Y","None",IF(AND(E789&lt;&gt;"",J789="Y"),"Text",IF(AND(D789&lt;&gt;"",I789&lt;&gt;"Y"),"Email",IF(AND(E789&lt;&gt;"",K789="N"),"Call","None")))))</f>
        <v/>
      </c>
      <c r="T789" s="9">
        <f>IF(A789="","",IF(S789="None","Suppressed",IF(AND(H789&lt;&gt;"",R789&lt;Scoring!$B$16),"Recently active",IF(F789="past-client","Past client",IF(F789="sphere","Sphere",IF(F789="lead","Dormant lead","Needs review"))))))</f>
        <v/>
      </c>
      <c r="U789" s="9">
        <f>IF(A789="","",IF(OR(T789="Suppressed",T789="Recently active"),0,IF(F789="past-client",Scoring!$B$3,IF(F789="sphere",Scoring!$B$4,IF(F789="lead",Scoring!$B$5,0)))+MAX(1,MIN(3,N(G789)))*Scoring!$B$6+IF(H789="",Scoring!$B$10,IF(R789&lt;24,Scoring!$B$7,IF(R789&lt;60,Scoring!$B$8,Scoring!$B$9)))+IF(M789="Y",Scoring!$B$11,0)+IF(N(N789)&gt;=7,Scoring!$B$12,IF(N(N789)&gt;=4,Scoring!$B$13,0))))</f>
        <v/>
      </c>
      <c r="V789" s="9">
        <f>IF(A789="","",IF(OR(T789="Suppressed",T789="Recently active"),"-",IF(U789&gt;=Scoring!$B$14,"A",IF(U789&gt;=Scoring!$B$15,"B","C"))))</f>
        <v/>
      </c>
      <c r="W789" s="9">
        <f>IF(OR(A789="",V789="-"),"",COUNTIFS($V$2:$V$1001,"&lt;&gt;-",$U$2:$U$1001,"&gt;"&amp;U789)+1)</f>
        <v/>
      </c>
    </row>
    <row r="790">
      <c r="H790" s="8" t="n"/>
      <c r="R790" s="9">
        <f>IF(A790="","",IF(H790="","never",DATEDIF(H790,Scoring!$B$2,"m")))</f>
        <v/>
      </c>
      <c r="S790" s="9">
        <f>IF(A790="","",IF(L790="Y","None",IF(AND(E790&lt;&gt;"",J790="Y"),"Text",IF(AND(D790&lt;&gt;"",I790&lt;&gt;"Y"),"Email",IF(AND(E790&lt;&gt;"",K790="N"),"Call","None")))))</f>
        <v/>
      </c>
      <c r="T790" s="9">
        <f>IF(A790="","",IF(S790="None","Suppressed",IF(AND(H790&lt;&gt;"",R790&lt;Scoring!$B$16),"Recently active",IF(F790="past-client","Past client",IF(F790="sphere","Sphere",IF(F790="lead","Dormant lead","Needs review"))))))</f>
        <v/>
      </c>
      <c r="U790" s="9">
        <f>IF(A790="","",IF(OR(T790="Suppressed",T790="Recently active"),0,IF(F790="past-client",Scoring!$B$3,IF(F790="sphere",Scoring!$B$4,IF(F790="lead",Scoring!$B$5,0)))+MAX(1,MIN(3,N(G790)))*Scoring!$B$6+IF(H790="",Scoring!$B$10,IF(R790&lt;24,Scoring!$B$7,IF(R790&lt;60,Scoring!$B$8,Scoring!$B$9)))+IF(M790="Y",Scoring!$B$11,0)+IF(N(N790)&gt;=7,Scoring!$B$12,IF(N(N790)&gt;=4,Scoring!$B$13,0))))</f>
        <v/>
      </c>
      <c r="V790" s="9">
        <f>IF(A790="","",IF(OR(T790="Suppressed",T790="Recently active"),"-",IF(U790&gt;=Scoring!$B$14,"A",IF(U790&gt;=Scoring!$B$15,"B","C"))))</f>
        <v/>
      </c>
      <c r="W790" s="9">
        <f>IF(OR(A790="",V790="-"),"",COUNTIFS($V$2:$V$1001,"&lt;&gt;-",$U$2:$U$1001,"&gt;"&amp;U790)+1)</f>
        <v/>
      </c>
    </row>
    <row r="791">
      <c r="H791" s="8" t="n"/>
      <c r="R791" s="9">
        <f>IF(A791="","",IF(H791="","never",DATEDIF(H791,Scoring!$B$2,"m")))</f>
        <v/>
      </c>
      <c r="S791" s="9">
        <f>IF(A791="","",IF(L791="Y","None",IF(AND(E791&lt;&gt;"",J791="Y"),"Text",IF(AND(D791&lt;&gt;"",I791&lt;&gt;"Y"),"Email",IF(AND(E791&lt;&gt;"",K791="N"),"Call","None")))))</f>
        <v/>
      </c>
      <c r="T791" s="9">
        <f>IF(A791="","",IF(S791="None","Suppressed",IF(AND(H791&lt;&gt;"",R791&lt;Scoring!$B$16),"Recently active",IF(F791="past-client","Past client",IF(F791="sphere","Sphere",IF(F791="lead","Dormant lead","Needs review"))))))</f>
        <v/>
      </c>
      <c r="U791" s="9">
        <f>IF(A791="","",IF(OR(T791="Suppressed",T791="Recently active"),0,IF(F791="past-client",Scoring!$B$3,IF(F791="sphere",Scoring!$B$4,IF(F791="lead",Scoring!$B$5,0)))+MAX(1,MIN(3,N(G791)))*Scoring!$B$6+IF(H791="",Scoring!$B$10,IF(R791&lt;24,Scoring!$B$7,IF(R791&lt;60,Scoring!$B$8,Scoring!$B$9)))+IF(M791="Y",Scoring!$B$11,0)+IF(N(N791)&gt;=7,Scoring!$B$12,IF(N(N791)&gt;=4,Scoring!$B$13,0))))</f>
        <v/>
      </c>
      <c r="V791" s="9">
        <f>IF(A791="","",IF(OR(T791="Suppressed",T791="Recently active"),"-",IF(U791&gt;=Scoring!$B$14,"A",IF(U791&gt;=Scoring!$B$15,"B","C"))))</f>
        <v/>
      </c>
      <c r="W791" s="9">
        <f>IF(OR(A791="",V791="-"),"",COUNTIFS($V$2:$V$1001,"&lt;&gt;-",$U$2:$U$1001,"&gt;"&amp;U791)+1)</f>
        <v/>
      </c>
    </row>
    <row r="792">
      <c r="H792" s="8" t="n"/>
      <c r="R792" s="9">
        <f>IF(A792="","",IF(H792="","never",DATEDIF(H792,Scoring!$B$2,"m")))</f>
        <v/>
      </c>
      <c r="S792" s="9">
        <f>IF(A792="","",IF(L792="Y","None",IF(AND(E792&lt;&gt;"",J792="Y"),"Text",IF(AND(D792&lt;&gt;"",I792&lt;&gt;"Y"),"Email",IF(AND(E792&lt;&gt;"",K792="N"),"Call","None")))))</f>
        <v/>
      </c>
      <c r="T792" s="9">
        <f>IF(A792="","",IF(S792="None","Suppressed",IF(AND(H792&lt;&gt;"",R792&lt;Scoring!$B$16),"Recently active",IF(F792="past-client","Past client",IF(F792="sphere","Sphere",IF(F792="lead","Dormant lead","Needs review"))))))</f>
        <v/>
      </c>
      <c r="U792" s="9">
        <f>IF(A792="","",IF(OR(T792="Suppressed",T792="Recently active"),0,IF(F792="past-client",Scoring!$B$3,IF(F792="sphere",Scoring!$B$4,IF(F792="lead",Scoring!$B$5,0)))+MAX(1,MIN(3,N(G792)))*Scoring!$B$6+IF(H792="",Scoring!$B$10,IF(R792&lt;24,Scoring!$B$7,IF(R792&lt;60,Scoring!$B$8,Scoring!$B$9)))+IF(M792="Y",Scoring!$B$11,0)+IF(N(N792)&gt;=7,Scoring!$B$12,IF(N(N792)&gt;=4,Scoring!$B$13,0))))</f>
        <v/>
      </c>
      <c r="V792" s="9">
        <f>IF(A792="","",IF(OR(T792="Suppressed",T792="Recently active"),"-",IF(U792&gt;=Scoring!$B$14,"A",IF(U792&gt;=Scoring!$B$15,"B","C"))))</f>
        <v/>
      </c>
      <c r="W792" s="9">
        <f>IF(OR(A792="",V792="-"),"",COUNTIFS($V$2:$V$1001,"&lt;&gt;-",$U$2:$U$1001,"&gt;"&amp;U792)+1)</f>
        <v/>
      </c>
    </row>
    <row r="793">
      <c r="H793" s="8" t="n"/>
      <c r="R793" s="9">
        <f>IF(A793="","",IF(H793="","never",DATEDIF(H793,Scoring!$B$2,"m")))</f>
        <v/>
      </c>
      <c r="S793" s="9">
        <f>IF(A793="","",IF(L793="Y","None",IF(AND(E793&lt;&gt;"",J793="Y"),"Text",IF(AND(D793&lt;&gt;"",I793&lt;&gt;"Y"),"Email",IF(AND(E793&lt;&gt;"",K793="N"),"Call","None")))))</f>
        <v/>
      </c>
      <c r="T793" s="9">
        <f>IF(A793="","",IF(S793="None","Suppressed",IF(AND(H793&lt;&gt;"",R793&lt;Scoring!$B$16),"Recently active",IF(F793="past-client","Past client",IF(F793="sphere","Sphere",IF(F793="lead","Dormant lead","Needs review"))))))</f>
        <v/>
      </c>
      <c r="U793" s="9">
        <f>IF(A793="","",IF(OR(T793="Suppressed",T793="Recently active"),0,IF(F793="past-client",Scoring!$B$3,IF(F793="sphere",Scoring!$B$4,IF(F793="lead",Scoring!$B$5,0)))+MAX(1,MIN(3,N(G793)))*Scoring!$B$6+IF(H793="",Scoring!$B$10,IF(R793&lt;24,Scoring!$B$7,IF(R793&lt;60,Scoring!$B$8,Scoring!$B$9)))+IF(M793="Y",Scoring!$B$11,0)+IF(N(N793)&gt;=7,Scoring!$B$12,IF(N(N793)&gt;=4,Scoring!$B$13,0))))</f>
        <v/>
      </c>
      <c r="V793" s="9">
        <f>IF(A793="","",IF(OR(T793="Suppressed",T793="Recently active"),"-",IF(U793&gt;=Scoring!$B$14,"A",IF(U793&gt;=Scoring!$B$15,"B","C"))))</f>
        <v/>
      </c>
      <c r="W793" s="9">
        <f>IF(OR(A793="",V793="-"),"",COUNTIFS($V$2:$V$1001,"&lt;&gt;-",$U$2:$U$1001,"&gt;"&amp;U793)+1)</f>
        <v/>
      </c>
    </row>
    <row r="794">
      <c r="H794" s="8" t="n"/>
      <c r="R794" s="9">
        <f>IF(A794="","",IF(H794="","never",DATEDIF(H794,Scoring!$B$2,"m")))</f>
        <v/>
      </c>
      <c r="S794" s="9">
        <f>IF(A794="","",IF(L794="Y","None",IF(AND(E794&lt;&gt;"",J794="Y"),"Text",IF(AND(D794&lt;&gt;"",I794&lt;&gt;"Y"),"Email",IF(AND(E794&lt;&gt;"",K794="N"),"Call","None")))))</f>
        <v/>
      </c>
      <c r="T794" s="9">
        <f>IF(A794="","",IF(S794="None","Suppressed",IF(AND(H794&lt;&gt;"",R794&lt;Scoring!$B$16),"Recently active",IF(F794="past-client","Past client",IF(F794="sphere","Sphere",IF(F794="lead","Dormant lead","Needs review"))))))</f>
        <v/>
      </c>
      <c r="U794" s="9">
        <f>IF(A794="","",IF(OR(T794="Suppressed",T794="Recently active"),0,IF(F794="past-client",Scoring!$B$3,IF(F794="sphere",Scoring!$B$4,IF(F794="lead",Scoring!$B$5,0)))+MAX(1,MIN(3,N(G794)))*Scoring!$B$6+IF(H794="",Scoring!$B$10,IF(R794&lt;24,Scoring!$B$7,IF(R794&lt;60,Scoring!$B$8,Scoring!$B$9)))+IF(M794="Y",Scoring!$B$11,0)+IF(N(N794)&gt;=7,Scoring!$B$12,IF(N(N794)&gt;=4,Scoring!$B$13,0))))</f>
        <v/>
      </c>
      <c r="V794" s="9">
        <f>IF(A794="","",IF(OR(T794="Suppressed",T794="Recently active"),"-",IF(U794&gt;=Scoring!$B$14,"A",IF(U794&gt;=Scoring!$B$15,"B","C"))))</f>
        <v/>
      </c>
      <c r="W794" s="9">
        <f>IF(OR(A794="",V794="-"),"",COUNTIFS($V$2:$V$1001,"&lt;&gt;-",$U$2:$U$1001,"&gt;"&amp;U794)+1)</f>
        <v/>
      </c>
    </row>
    <row r="795">
      <c r="H795" s="8" t="n"/>
      <c r="R795" s="9">
        <f>IF(A795="","",IF(H795="","never",DATEDIF(H795,Scoring!$B$2,"m")))</f>
        <v/>
      </c>
      <c r="S795" s="9">
        <f>IF(A795="","",IF(L795="Y","None",IF(AND(E795&lt;&gt;"",J795="Y"),"Text",IF(AND(D795&lt;&gt;"",I795&lt;&gt;"Y"),"Email",IF(AND(E795&lt;&gt;"",K795="N"),"Call","None")))))</f>
        <v/>
      </c>
      <c r="T795" s="9">
        <f>IF(A795="","",IF(S795="None","Suppressed",IF(AND(H795&lt;&gt;"",R795&lt;Scoring!$B$16),"Recently active",IF(F795="past-client","Past client",IF(F795="sphere","Sphere",IF(F795="lead","Dormant lead","Needs review"))))))</f>
        <v/>
      </c>
      <c r="U795" s="9">
        <f>IF(A795="","",IF(OR(T795="Suppressed",T795="Recently active"),0,IF(F795="past-client",Scoring!$B$3,IF(F795="sphere",Scoring!$B$4,IF(F795="lead",Scoring!$B$5,0)))+MAX(1,MIN(3,N(G795)))*Scoring!$B$6+IF(H795="",Scoring!$B$10,IF(R795&lt;24,Scoring!$B$7,IF(R795&lt;60,Scoring!$B$8,Scoring!$B$9)))+IF(M795="Y",Scoring!$B$11,0)+IF(N(N795)&gt;=7,Scoring!$B$12,IF(N(N795)&gt;=4,Scoring!$B$13,0))))</f>
        <v/>
      </c>
      <c r="V795" s="9">
        <f>IF(A795="","",IF(OR(T795="Suppressed",T795="Recently active"),"-",IF(U795&gt;=Scoring!$B$14,"A",IF(U795&gt;=Scoring!$B$15,"B","C"))))</f>
        <v/>
      </c>
      <c r="W795" s="9">
        <f>IF(OR(A795="",V795="-"),"",COUNTIFS($V$2:$V$1001,"&lt;&gt;-",$U$2:$U$1001,"&gt;"&amp;U795)+1)</f>
        <v/>
      </c>
    </row>
    <row r="796">
      <c r="H796" s="8" t="n"/>
      <c r="R796" s="9">
        <f>IF(A796="","",IF(H796="","never",DATEDIF(H796,Scoring!$B$2,"m")))</f>
        <v/>
      </c>
      <c r="S796" s="9">
        <f>IF(A796="","",IF(L796="Y","None",IF(AND(E796&lt;&gt;"",J796="Y"),"Text",IF(AND(D796&lt;&gt;"",I796&lt;&gt;"Y"),"Email",IF(AND(E796&lt;&gt;"",K796="N"),"Call","None")))))</f>
        <v/>
      </c>
      <c r="T796" s="9">
        <f>IF(A796="","",IF(S796="None","Suppressed",IF(AND(H796&lt;&gt;"",R796&lt;Scoring!$B$16),"Recently active",IF(F796="past-client","Past client",IF(F796="sphere","Sphere",IF(F796="lead","Dormant lead","Needs review"))))))</f>
        <v/>
      </c>
      <c r="U796" s="9">
        <f>IF(A796="","",IF(OR(T796="Suppressed",T796="Recently active"),0,IF(F796="past-client",Scoring!$B$3,IF(F796="sphere",Scoring!$B$4,IF(F796="lead",Scoring!$B$5,0)))+MAX(1,MIN(3,N(G796)))*Scoring!$B$6+IF(H796="",Scoring!$B$10,IF(R796&lt;24,Scoring!$B$7,IF(R796&lt;60,Scoring!$B$8,Scoring!$B$9)))+IF(M796="Y",Scoring!$B$11,0)+IF(N(N796)&gt;=7,Scoring!$B$12,IF(N(N796)&gt;=4,Scoring!$B$13,0))))</f>
        <v/>
      </c>
      <c r="V796" s="9">
        <f>IF(A796="","",IF(OR(T796="Suppressed",T796="Recently active"),"-",IF(U796&gt;=Scoring!$B$14,"A",IF(U796&gt;=Scoring!$B$15,"B","C"))))</f>
        <v/>
      </c>
      <c r="W796" s="9">
        <f>IF(OR(A796="",V796="-"),"",COUNTIFS($V$2:$V$1001,"&lt;&gt;-",$U$2:$U$1001,"&gt;"&amp;U796)+1)</f>
        <v/>
      </c>
    </row>
    <row r="797">
      <c r="H797" s="8" t="n"/>
      <c r="R797" s="9">
        <f>IF(A797="","",IF(H797="","never",DATEDIF(H797,Scoring!$B$2,"m")))</f>
        <v/>
      </c>
      <c r="S797" s="9">
        <f>IF(A797="","",IF(L797="Y","None",IF(AND(E797&lt;&gt;"",J797="Y"),"Text",IF(AND(D797&lt;&gt;"",I797&lt;&gt;"Y"),"Email",IF(AND(E797&lt;&gt;"",K797="N"),"Call","None")))))</f>
        <v/>
      </c>
      <c r="T797" s="9">
        <f>IF(A797="","",IF(S797="None","Suppressed",IF(AND(H797&lt;&gt;"",R797&lt;Scoring!$B$16),"Recently active",IF(F797="past-client","Past client",IF(F797="sphere","Sphere",IF(F797="lead","Dormant lead","Needs review"))))))</f>
        <v/>
      </c>
      <c r="U797" s="9">
        <f>IF(A797="","",IF(OR(T797="Suppressed",T797="Recently active"),0,IF(F797="past-client",Scoring!$B$3,IF(F797="sphere",Scoring!$B$4,IF(F797="lead",Scoring!$B$5,0)))+MAX(1,MIN(3,N(G797)))*Scoring!$B$6+IF(H797="",Scoring!$B$10,IF(R797&lt;24,Scoring!$B$7,IF(R797&lt;60,Scoring!$B$8,Scoring!$B$9)))+IF(M797="Y",Scoring!$B$11,0)+IF(N(N797)&gt;=7,Scoring!$B$12,IF(N(N797)&gt;=4,Scoring!$B$13,0))))</f>
        <v/>
      </c>
      <c r="V797" s="9">
        <f>IF(A797="","",IF(OR(T797="Suppressed",T797="Recently active"),"-",IF(U797&gt;=Scoring!$B$14,"A",IF(U797&gt;=Scoring!$B$15,"B","C"))))</f>
        <v/>
      </c>
      <c r="W797" s="9">
        <f>IF(OR(A797="",V797="-"),"",COUNTIFS($V$2:$V$1001,"&lt;&gt;-",$U$2:$U$1001,"&gt;"&amp;U797)+1)</f>
        <v/>
      </c>
    </row>
    <row r="798">
      <c r="H798" s="8" t="n"/>
      <c r="R798" s="9">
        <f>IF(A798="","",IF(H798="","never",DATEDIF(H798,Scoring!$B$2,"m")))</f>
        <v/>
      </c>
      <c r="S798" s="9">
        <f>IF(A798="","",IF(L798="Y","None",IF(AND(E798&lt;&gt;"",J798="Y"),"Text",IF(AND(D798&lt;&gt;"",I798&lt;&gt;"Y"),"Email",IF(AND(E798&lt;&gt;"",K798="N"),"Call","None")))))</f>
        <v/>
      </c>
      <c r="T798" s="9">
        <f>IF(A798="","",IF(S798="None","Suppressed",IF(AND(H798&lt;&gt;"",R798&lt;Scoring!$B$16),"Recently active",IF(F798="past-client","Past client",IF(F798="sphere","Sphere",IF(F798="lead","Dormant lead","Needs review"))))))</f>
        <v/>
      </c>
      <c r="U798" s="9">
        <f>IF(A798="","",IF(OR(T798="Suppressed",T798="Recently active"),0,IF(F798="past-client",Scoring!$B$3,IF(F798="sphere",Scoring!$B$4,IF(F798="lead",Scoring!$B$5,0)))+MAX(1,MIN(3,N(G798)))*Scoring!$B$6+IF(H798="",Scoring!$B$10,IF(R798&lt;24,Scoring!$B$7,IF(R798&lt;60,Scoring!$B$8,Scoring!$B$9)))+IF(M798="Y",Scoring!$B$11,0)+IF(N(N798)&gt;=7,Scoring!$B$12,IF(N(N798)&gt;=4,Scoring!$B$13,0))))</f>
        <v/>
      </c>
      <c r="V798" s="9">
        <f>IF(A798="","",IF(OR(T798="Suppressed",T798="Recently active"),"-",IF(U798&gt;=Scoring!$B$14,"A",IF(U798&gt;=Scoring!$B$15,"B","C"))))</f>
        <v/>
      </c>
      <c r="W798" s="9">
        <f>IF(OR(A798="",V798="-"),"",COUNTIFS($V$2:$V$1001,"&lt;&gt;-",$U$2:$U$1001,"&gt;"&amp;U798)+1)</f>
        <v/>
      </c>
    </row>
    <row r="799">
      <c r="H799" s="8" t="n"/>
      <c r="R799" s="9">
        <f>IF(A799="","",IF(H799="","never",DATEDIF(H799,Scoring!$B$2,"m")))</f>
        <v/>
      </c>
      <c r="S799" s="9">
        <f>IF(A799="","",IF(L799="Y","None",IF(AND(E799&lt;&gt;"",J799="Y"),"Text",IF(AND(D799&lt;&gt;"",I799&lt;&gt;"Y"),"Email",IF(AND(E799&lt;&gt;"",K799="N"),"Call","None")))))</f>
        <v/>
      </c>
      <c r="T799" s="9">
        <f>IF(A799="","",IF(S799="None","Suppressed",IF(AND(H799&lt;&gt;"",R799&lt;Scoring!$B$16),"Recently active",IF(F799="past-client","Past client",IF(F799="sphere","Sphere",IF(F799="lead","Dormant lead","Needs review"))))))</f>
        <v/>
      </c>
      <c r="U799" s="9">
        <f>IF(A799="","",IF(OR(T799="Suppressed",T799="Recently active"),0,IF(F799="past-client",Scoring!$B$3,IF(F799="sphere",Scoring!$B$4,IF(F799="lead",Scoring!$B$5,0)))+MAX(1,MIN(3,N(G799)))*Scoring!$B$6+IF(H799="",Scoring!$B$10,IF(R799&lt;24,Scoring!$B$7,IF(R799&lt;60,Scoring!$B$8,Scoring!$B$9)))+IF(M799="Y",Scoring!$B$11,0)+IF(N(N799)&gt;=7,Scoring!$B$12,IF(N(N799)&gt;=4,Scoring!$B$13,0))))</f>
        <v/>
      </c>
      <c r="V799" s="9">
        <f>IF(A799="","",IF(OR(T799="Suppressed",T799="Recently active"),"-",IF(U799&gt;=Scoring!$B$14,"A",IF(U799&gt;=Scoring!$B$15,"B","C"))))</f>
        <v/>
      </c>
      <c r="W799" s="9">
        <f>IF(OR(A799="",V799="-"),"",COUNTIFS($V$2:$V$1001,"&lt;&gt;-",$U$2:$U$1001,"&gt;"&amp;U799)+1)</f>
        <v/>
      </c>
    </row>
    <row r="800">
      <c r="H800" s="8" t="n"/>
      <c r="R800" s="9">
        <f>IF(A800="","",IF(H800="","never",DATEDIF(H800,Scoring!$B$2,"m")))</f>
        <v/>
      </c>
      <c r="S800" s="9">
        <f>IF(A800="","",IF(L800="Y","None",IF(AND(E800&lt;&gt;"",J800="Y"),"Text",IF(AND(D800&lt;&gt;"",I800&lt;&gt;"Y"),"Email",IF(AND(E800&lt;&gt;"",K800="N"),"Call","None")))))</f>
        <v/>
      </c>
      <c r="T800" s="9">
        <f>IF(A800="","",IF(S800="None","Suppressed",IF(AND(H800&lt;&gt;"",R800&lt;Scoring!$B$16),"Recently active",IF(F800="past-client","Past client",IF(F800="sphere","Sphere",IF(F800="lead","Dormant lead","Needs review"))))))</f>
        <v/>
      </c>
      <c r="U800" s="9">
        <f>IF(A800="","",IF(OR(T800="Suppressed",T800="Recently active"),0,IF(F800="past-client",Scoring!$B$3,IF(F800="sphere",Scoring!$B$4,IF(F800="lead",Scoring!$B$5,0)))+MAX(1,MIN(3,N(G800)))*Scoring!$B$6+IF(H800="",Scoring!$B$10,IF(R800&lt;24,Scoring!$B$7,IF(R800&lt;60,Scoring!$B$8,Scoring!$B$9)))+IF(M800="Y",Scoring!$B$11,0)+IF(N(N800)&gt;=7,Scoring!$B$12,IF(N(N800)&gt;=4,Scoring!$B$13,0))))</f>
        <v/>
      </c>
      <c r="V800" s="9">
        <f>IF(A800="","",IF(OR(T800="Suppressed",T800="Recently active"),"-",IF(U800&gt;=Scoring!$B$14,"A",IF(U800&gt;=Scoring!$B$15,"B","C"))))</f>
        <v/>
      </c>
      <c r="W800" s="9">
        <f>IF(OR(A800="",V800="-"),"",COUNTIFS($V$2:$V$1001,"&lt;&gt;-",$U$2:$U$1001,"&gt;"&amp;U800)+1)</f>
        <v/>
      </c>
    </row>
    <row r="801">
      <c r="H801" s="8" t="n"/>
      <c r="R801" s="9">
        <f>IF(A801="","",IF(H801="","never",DATEDIF(H801,Scoring!$B$2,"m")))</f>
        <v/>
      </c>
      <c r="S801" s="9">
        <f>IF(A801="","",IF(L801="Y","None",IF(AND(E801&lt;&gt;"",J801="Y"),"Text",IF(AND(D801&lt;&gt;"",I801&lt;&gt;"Y"),"Email",IF(AND(E801&lt;&gt;"",K801="N"),"Call","None")))))</f>
        <v/>
      </c>
      <c r="T801" s="9">
        <f>IF(A801="","",IF(S801="None","Suppressed",IF(AND(H801&lt;&gt;"",R801&lt;Scoring!$B$16),"Recently active",IF(F801="past-client","Past client",IF(F801="sphere","Sphere",IF(F801="lead","Dormant lead","Needs review"))))))</f>
        <v/>
      </c>
      <c r="U801" s="9">
        <f>IF(A801="","",IF(OR(T801="Suppressed",T801="Recently active"),0,IF(F801="past-client",Scoring!$B$3,IF(F801="sphere",Scoring!$B$4,IF(F801="lead",Scoring!$B$5,0)))+MAX(1,MIN(3,N(G801)))*Scoring!$B$6+IF(H801="",Scoring!$B$10,IF(R801&lt;24,Scoring!$B$7,IF(R801&lt;60,Scoring!$B$8,Scoring!$B$9)))+IF(M801="Y",Scoring!$B$11,0)+IF(N(N801)&gt;=7,Scoring!$B$12,IF(N(N801)&gt;=4,Scoring!$B$13,0))))</f>
        <v/>
      </c>
      <c r="V801" s="9">
        <f>IF(A801="","",IF(OR(T801="Suppressed",T801="Recently active"),"-",IF(U801&gt;=Scoring!$B$14,"A",IF(U801&gt;=Scoring!$B$15,"B","C"))))</f>
        <v/>
      </c>
      <c r="W801" s="9">
        <f>IF(OR(A801="",V801="-"),"",COUNTIFS($V$2:$V$1001,"&lt;&gt;-",$U$2:$U$1001,"&gt;"&amp;U801)+1)</f>
        <v/>
      </c>
    </row>
    <row r="802">
      <c r="H802" s="8" t="n"/>
      <c r="R802" s="9">
        <f>IF(A802="","",IF(H802="","never",DATEDIF(H802,Scoring!$B$2,"m")))</f>
        <v/>
      </c>
      <c r="S802" s="9">
        <f>IF(A802="","",IF(L802="Y","None",IF(AND(E802&lt;&gt;"",J802="Y"),"Text",IF(AND(D802&lt;&gt;"",I802&lt;&gt;"Y"),"Email",IF(AND(E802&lt;&gt;"",K802="N"),"Call","None")))))</f>
        <v/>
      </c>
      <c r="T802" s="9">
        <f>IF(A802="","",IF(S802="None","Suppressed",IF(AND(H802&lt;&gt;"",R802&lt;Scoring!$B$16),"Recently active",IF(F802="past-client","Past client",IF(F802="sphere","Sphere",IF(F802="lead","Dormant lead","Needs review"))))))</f>
        <v/>
      </c>
      <c r="U802" s="9">
        <f>IF(A802="","",IF(OR(T802="Suppressed",T802="Recently active"),0,IF(F802="past-client",Scoring!$B$3,IF(F802="sphere",Scoring!$B$4,IF(F802="lead",Scoring!$B$5,0)))+MAX(1,MIN(3,N(G802)))*Scoring!$B$6+IF(H802="",Scoring!$B$10,IF(R802&lt;24,Scoring!$B$7,IF(R802&lt;60,Scoring!$B$8,Scoring!$B$9)))+IF(M802="Y",Scoring!$B$11,0)+IF(N(N802)&gt;=7,Scoring!$B$12,IF(N(N802)&gt;=4,Scoring!$B$13,0))))</f>
        <v/>
      </c>
      <c r="V802" s="9">
        <f>IF(A802="","",IF(OR(T802="Suppressed",T802="Recently active"),"-",IF(U802&gt;=Scoring!$B$14,"A",IF(U802&gt;=Scoring!$B$15,"B","C"))))</f>
        <v/>
      </c>
      <c r="W802" s="9">
        <f>IF(OR(A802="",V802="-"),"",COUNTIFS($V$2:$V$1001,"&lt;&gt;-",$U$2:$U$1001,"&gt;"&amp;U802)+1)</f>
        <v/>
      </c>
    </row>
    <row r="803">
      <c r="H803" s="8" t="n"/>
      <c r="R803" s="9">
        <f>IF(A803="","",IF(H803="","never",DATEDIF(H803,Scoring!$B$2,"m")))</f>
        <v/>
      </c>
      <c r="S803" s="9">
        <f>IF(A803="","",IF(L803="Y","None",IF(AND(E803&lt;&gt;"",J803="Y"),"Text",IF(AND(D803&lt;&gt;"",I803&lt;&gt;"Y"),"Email",IF(AND(E803&lt;&gt;"",K803="N"),"Call","None")))))</f>
        <v/>
      </c>
      <c r="T803" s="9">
        <f>IF(A803="","",IF(S803="None","Suppressed",IF(AND(H803&lt;&gt;"",R803&lt;Scoring!$B$16),"Recently active",IF(F803="past-client","Past client",IF(F803="sphere","Sphere",IF(F803="lead","Dormant lead","Needs review"))))))</f>
        <v/>
      </c>
      <c r="U803" s="9">
        <f>IF(A803="","",IF(OR(T803="Suppressed",T803="Recently active"),0,IF(F803="past-client",Scoring!$B$3,IF(F803="sphere",Scoring!$B$4,IF(F803="lead",Scoring!$B$5,0)))+MAX(1,MIN(3,N(G803)))*Scoring!$B$6+IF(H803="",Scoring!$B$10,IF(R803&lt;24,Scoring!$B$7,IF(R803&lt;60,Scoring!$B$8,Scoring!$B$9)))+IF(M803="Y",Scoring!$B$11,0)+IF(N(N803)&gt;=7,Scoring!$B$12,IF(N(N803)&gt;=4,Scoring!$B$13,0))))</f>
        <v/>
      </c>
      <c r="V803" s="9">
        <f>IF(A803="","",IF(OR(T803="Suppressed",T803="Recently active"),"-",IF(U803&gt;=Scoring!$B$14,"A",IF(U803&gt;=Scoring!$B$15,"B","C"))))</f>
        <v/>
      </c>
      <c r="W803" s="9">
        <f>IF(OR(A803="",V803="-"),"",COUNTIFS($V$2:$V$1001,"&lt;&gt;-",$U$2:$U$1001,"&gt;"&amp;U803)+1)</f>
        <v/>
      </c>
    </row>
    <row r="804">
      <c r="H804" s="8" t="n"/>
      <c r="R804" s="9">
        <f>IF(A804="","",IF(H804="","never",DATEDIF(H804,Scoring!$B$2,"m")))</f>
        <v/>
      </c>
      <c r="S804" s="9">
        <f>IF(A804="","",IF(L804="Y","None",IF(AND(E804&lt;&gt;"",J804="Y"),"Text",IF(AND(D804&lt;&gt;"",I804&lt;&gt;"Y"),"Email",IF(AND(E804&lt;&gt;"",K804="N"),"Call","None")))))</f>
        <v/>
      </c>
      <c r="T804" s="9">
        <f>IF(A804="","",IF(S804="None","Suppressed",IF(AND(H804&lt;&gt;"",R804&lt;Scoring!$B$16),"Recently active",IF(F804="past-client","Past client",IF(F804="sphere","Sphere",IF(F804="lead","Dormant lead","Needs review"))))))</f>
        <v/>
      </c>
      <c r="U804" s="9">
        <f>IF(A804="","",IF(OR(T804="Suppressed",T804="Recently active"),0,IF(F804="past-client",Scoring!$B$3,IF(F804="sphere",Scoring!$B$4,IF(F804="lead",Scoring!$B$5,0)))+MAX(1,MIN(3,N(G804)))*Scoring!$B$6+IF(H804="",Scoring!$B$10,IF(R804&lt;24,Scoring!$B$7,IF(R804&lt;60,Scoring!$B$8,Scoring!$B$9)))+IF(M804="Y",Scoring!$B$11,0)+IF(N(N804)&gt;=7,Scoring!$B$12,IF(N(N804)&gt;=4,Scoring!$B$13,0))))</f>
        <v/>
      </c>
      <c r="V804" s="9">
        <f>IF(A804="","",IF(OR(T804="Suppressed",T804="Recently active"),"-",IF(U804&gt;=Scoring!$B$14,"A",IF(U804&gt;=Scoring!$B$15,"B","C"))))</f>
        <v/>
      </c>
      <c r="W804" s="9">
        <f>IF(OR(A804="",V804="-"),"",COUNTIFS($V$2:$V$1001,"&lt;&gt;-",$U$2:$U$1001,"&gt;"&amp;U804)+1)</f>
        <v/>
      </c>
    </row>
    <row r="805">
      <c r="H805" s="8" t="n"/>
      <c r="R805" s="9">
        <f>IF(A805="","",IF(H805="","never",DATEDIF(H805,Scoring!$B$2,"m")))</f>
        <v/>
      </c>
      <c r="S805" s="9">
        <f>IF(A805="","",IF(L805="Y","None",IF(AND(E805&lt;&gt;"",J805="Y"),"Text",IF(AND(D805&lt;&gt;"",I805&lt;&gt;"Y"),"Email",IF(AND(E805&lt;&gt;"",K805="N"),"Call","None")))))</f>
        <v/>
      </c>
      <c r="T805" s="9">
        <f>IF(A805="","",IF(S805="None","Suppressed",IF(AND(H805&lt;&gt;"",R805&lt;Scoring!$B$16),"Recently active",IF(F805="past-client","Past client",IF(F805="sphere","Sphere",IF(F805="lead","Dormant lead","Needs review"))))))</f>
        <v/>
      </c>
      <c r="U805" s="9">
        <f>IF(A805="","",IF(OR(T805="Suppressed",T805="Recently active"),0,IF(F805="past-client",Scoring!$B$3,IF(F805="sphere",Scoring!$B$4,IF(F805="lead",Scoring!$B$5,0)))+MAX(1,MIN(3,N(G805)))*Scoring!$B$6+IF(H805="",Scoring!$B$10,IF(R805&lt;24,Scoring!$B$7,IF(R805&lt;60,Scoring!$B$8,Scoring!$B$9)))+IF(M805="Y",Scoring!$B$11,0)+IF(N(N805)&gt;=7,Scoring!$B$12,IF(N(N805)&gt;=4,Scoring!$B$13,0))))</f>
        <v/>
      </c>
      <c r="V805" s="9">
        <f>IF(A805="","",IF(OR(T805="Suppressed",T805="Recently active"),"-",IF(U805&gt;=Scoring!$B$14,"A",IF(U805&gt;=Scoring!$B$15,"B","C"))))</f>
        <v/>
      </c>
      <c r="W805" s="9">
        <f>IF(OR(A805="",V805="-"),"",COUNTIFS($V$2:$V$1001,"&lt;&gt;-",$U$2:$U$1001,"&gt;"&amp;U805)+1)</f>
        <v/>
      </c>
    </row>
    <row r="806">
      <c r="H806" s="8" t="n"/>
      <c r="R806" s="9">
        <f>IF(A806="","",IF(H806="","never",DATEDIF(H806,Scoring!$B$2,"m")))</f>
        <v/>
      </c>
      <c r="S806" s="9">
        <f>IF(A806="","",IF(L806="Y","None",IF(AND(E806&lt;&gt;"",J806="Y"),"Text",IF(AND(D806&lt;&gt;"",I806&lt;&gt;"Y"),"Email",IF(AND(E806&lt;&gt;"",K806="N"),"Call","None")))))</f>
        <v/>
      </c>
      <c r="T806" s="9">
        <f>IF(A806="","",IF(S806="None","Suppressed",IF(AND(H806&lt;&gt;"",R806&lt;Scoring!$B$16),"Recently active",IF(F806="past-client","Past client",IF(F806="sphere","Sphere",IF(F806="lead","Dormant lead","Needs review"))))))</f>
        <v/>
      </c>
      <c r="U806" s="9">
        <f>IF(A806="","",IF(OR(T806="Suppressed",T806="Recently active"),0,IF(F806="past-client",Scoring!$B$3,IF(F806="sphere",Scoring!$B$4,IF(F806="lead",Scoring!$B$5,0)))+MAX(1,MIN(3,N(G806)))*Scoring!$B$6+IF(H806="",Scoring!$B$10,IF(R806&lt;24,Scoring!$B$7,IF(R806&lt;60,Scoring!$B$8,Scoring!$B$9)))+IF(M806="Y",Scoring!$B$11,0)+IF(N(N806)&gt;=7,Scoring!$B$12,IF(N(N806)&gt;=4,Scoring!$B$13,0))))</f>
        <v/>
      </c>
      <c r="V806" s="9">
        <f>IF(A806="","",IF(OR(T806="Suppressed",T806="Recently active"),"-",IF(U806&gt;=Scoring!$B$14,"A",IF(U806&gt;=Scoring!$B$15,"B","C"))))</f>
        <v/>
      </c>
      <c r="W806" s="9">
        <f>IF(OR(A806="",V806="-"),"",COUNTIFS($V$2:$V$1001,"&lt;&gt;-",$U$2:$U$1001,"&gt;"&amp;U806)+1)</f>
        <v/>
      </c>
    </row>
    <row r="807">
      <c r="H807" s="8" t="n"/>
      <c r="R807" s="9">
        <f>IF(A807="","",IF(H807="","never",DATEDIF(H807,Scoring!$B$2,"m")))</f>
        <v/>
      </c>
      <c r="S807" s="9">
        <f>IF(A807="","",IF(L807="Y","None",IF(AND(E807&lt;&gt;"",J807="Y"),"Text",IF(AND(D807&lt;&gt;"",I807&lt;&gt;"Y"),"Email",IF(AND(E807&lt;&gt;"",K807="N"),"Call","None")))))</f>
        <v/>
      </c>
      <c r="T807" s="9">
        <f>IF(A807="","",IF(S807="None","Suppressed",IF(AND(H807&lt;&gt;"",R807&lt;Scoring!$B$16),"Recently active",IF(F807="past-client","Past client",IF(F807="sphere","Sphere",IF(F807="lead","Dormant lead","Needs review"))))))</f>
        <v/>
      </c>
      <c r="U807" s="9">
        <f>IF(A807="","",IF(OR(T807="Suppressed",T807="Recently active"),0,IF(F807="past-client",Scoring!$B$3,IF(F807="sphere",Scoring!$B$4,IF(F807="lead",Scoring!$B$5,0)))+MAX(1,MIN(3,N(G807)))*Scoring!$B$6+IF(H807="",Scoring!$B$10,IF(R807&lt;24,Scoring!$B$7,IF(R807&lt;60,Scoring!$B$8,Scoring!$B$9)))+IF(M807="Y",Scoring!$B$11,0)+IF(N(N807)&gt;=7,Scoring!$B$12,IF(N(N807)&gt;=4,Scoring!$B$13,0))))</f>
        <v/>
      </c>
      <c r="V807" s="9">
        <f>IF(A807="","",IF(OR(T807="Suppressed",T807="Recently active"),"-",IF(U807&gt;=Scoring!$B$14,"A",IF(U807&gt;=Scoring!$B$15,"B","C"))))</f>
        <v/>
      </c>
      <c r="W807" s="9">
        <f>IF(OR(A807="",V807="-"),"",COUNTIFS($V$2:$V$1001,"&lt;&gt;-",$U$2:$U$1001,"&gt;"&amp;U807)+1)</f>
        <v/>
      </c>
    </row>
    <row r="808">
      <c r="H808" s="8" t="n"/>
      <c r="R808" s="9">
        <f>IF(A808="","",IF(H808="","never",DATEDIF(H808,Scoring!$B$2,"m")))</f>
        <v/>
      </c>
      <c r="S808" s="9">
        <f>IF(A808="","",IF(L808="Y","None",IF(AND(E808&lt;&gt;"",J808="Y"),"Text",IF(AND(D808&lt;&gt;"",I808&lt;&gt;"Y"),"Email",IF(AND(E808&lt;&gt;"",K808="N"),"Call","None")))))</f>
        <v/>
      </c>
      <c r="T808" s="9">
        <f>IF(A808="","",IF(S808="None","Suppressed",IF(AND(H808&lt;&gt;"",R808&lt;Scoring!$B$16),"Recently active",IF(F808="past-client","Past client",IF(F808="sphere","Sphere",IF(F808="lead","Dormant lead","Needs review"))))))</f>
        <v/>
      </c>
      <c r="U808" s="9">
        <f>IF(A808="","",IF(OR(T808="Suppressed",T808="Recently active"),0,IF(F808="past-client",Scoring!$B$3,IF(F808="sphere",Scoring!$B$4,IF(F808="lead",Scoring!$B$5,0)))+MAX(1,MIN(3,N(G808)))*Scoring!$B$6+IF(H808="",Scoring!$B$10,IF(R808&lt;24,Scoring!$B$7,IF(R808&lt;60,Scoring!$B$8,Scoring!$B$9)))+IF(M808="Y",Scoring!$B$11,0)+IF(N(N808)&gt;=7,Scoring!$B$12,IF(N(N808)&gt;=4,Scoring!$B$13,0))))</f>
        <v/>
      </c>
      <c r="V808" s="9">
        <f>IF(A808="","",IF(OR(T808="Suppressed",T808="Recently active"),"-",IF(U808&gt;=Scoring!$B$14,"A",IF(U808&gt;=Scoring!$B$15,"B","C"))))</f>
        <v/>
      </c>
      <c r="W808" s="9">
        <f>IF(OR(A808="",V808="-"),"",COUNTIFS($V$2:$V$1001,"&lt;&gt;-",$U$2:$U$1001,"&gt;"&amp;U808)+1)</f>
        <v/>
      </c>
    </row>
    <row r="809">
      <c r="H809" s="8" t="n"/>
      <c r="R809" s="9">
        <f>IF(A809="","",IF(H809="","never",DATEDIF(H809,Scoring!$B$2,"m")))</f>
        <v/>
      </c>
      <c r="S809" s="9">
        <f>IF(A809="","",IF(L809="Y","None",IF(AND(E809&lt;&gt;"",J809="Y"),"Text",IF(AND(D809&lt;&gt;"",I809&lt;&gt;"Y"),"Email",IF(AND(E809&lt;&gt;"",K809="N"),"Call","None")))))</f>
        <v/>
      </c>
      <c r="T809" s="9">
        <f>IF(A809="","",IF(S809="None","Suppressed",IF(AND(H809&lt;&gt;"",R809&lt;Scoring!$B$16),"Recently active",IF(F809="past-client","Past client",IF(F809="sphere","Sphere",IF(F809="lead","Dormant lead","Needs review"))))))</f>
        <v/>
      </c>
      <c r="U809" s="9">
        <f>IF(A809="","",IF(OR(T809="Suppressed",T809="Recently active"),0,IF(F809="past-client",Scoring!$B$3,IF(F809="sphere",Scoring!$B$4,IF(F809="lead",Scoring!$B$5,0)))+MAX(1,MIN(3,N(G809)))*Scoring!$B$6+IF(H809="",Scoring!$B$10,IF(R809&lt;24,Scoring!$B$7,IF(R809&lt;60,Scoring!$B$8,Scoring!$B$9)))+IF(M809="Y",Scoring!$B$11,0)+IF(N(N809)&gt;=7,Scoring!$B$12,IF(N(N809)&gt;=4,Scoring!$B$13,0))))</f>
        <v/>
      </c>
      <c r="V809" s="9">
        <f>IF(A809="","",IF(OR(T809="Suppressed",T809="Recently active"),"-",IF(U809&gt;=Scoring!$B$14,"A",IF(U809&gt;=Scoring!$B$15,"B","C"))))</f>
        <v/>
      </c>
      <c r="W809" s="9">
        <f>IF(OR(A809="",V809="-"),"",COUNTIFS($V$2:$V$1001,"&lt;&gt;-",$U$2:$U$1001,"&gt;"&amp;U809)+1)</f>
        <v/>
      </c>
    </row>
    <row r="810">
      <c r="H810" s="8" t="n"/>
      <c r="R810" s="9">
        <f>IF(A810="","",IF(H810="","never",DATEDIF(H810,Scoring!$B$2,"m")))</f>
        <v/>
      </c>
      <c r="S810" s="9">
        <f>IF(A810="","",IF(L810="Y","None",IF(AND(E810&lt;&gt;"",J810="Y"),"Text",IF(AND(D810&lt;&gt;"",I810&lt;&gt;"Y"),"Email",IF(AND(E810&lt;&gt;"",K810="N"),"Call","None")))))</f>
        <v/>
      </c>
      <c r="T810" s="9">
        <f>IF(A810="","",IF(S810="None","Suppressed",IF(AND(H810&lt;&gt;"",R810&lt;Scoring!$B$16),"Recently active",IF(F810="past-client","Past client",IF(F810="sphere","Sphere",IF(F810="lead","Dormant lead","Needs review"))))))</f>
        <v/>
      </c>
      <c r="U810" s="9">
        <f>IF(A810="","",IF(OR(T810="Suppressed",T810="Recently active"),0,IF(F810="past-client",Scoring!$B$3,IF(F810="sphere",Scoring!$B$4,IF(F810="lead",Scoring!$B$5,0)))+MAX(1,MIN(3,N(G810)))*Scoring!$B$6+IF(H810="",Scoring!$B$10,IF(R810&lt;24,Scoring!$B$7,IF(R810&lt;60,Scoring!$B$8,Scoring!$B$9)))+IF(M810="Y",Scoring!$B$11,0)+IF(N(N810)&gt;=7,Scoring!$B$12,IF(N(N810)&gt;=4,Scoring!$B$13,0))))</f>
        <v/>
      </c>
      <c r="V810" s="9">
        <f>IF(A810="","",IF(OR(T810="Suppressed",T810="Recently active"),"-",IF(U810&gt;=Scoring!$B$14,"A",IF(U810&gt;=Scoring!$B$15,"B","C"))))</f>
        <v/>
      </c>
      <c r="W810" s="9">
        <f>IF(OR(A810="",V810="-"),"",COUNTIFS($V$2:$V$1001,"&lt;&gt;-",$U$2:$U$1001,"&gt;"&amp;U810)+1)</f>
        <v/>
      </c>
    </row>
    <row r="811">
      <c r="H811" s="8" t="n"/>
      <c r="R811" s="9">
        <f>IF(A811="","",IF(H811="","never",DATEDIF(H811,Scoring!$B$2,"m")))</f>
        <v/>
      </c>
      <c r="S811" s="9">
        <f>IF(A811="","",IF(L811="Y","None",IF(AND(E811&lt;&gt;"",J811="Y"),"Text",IF(AND(D811&lt;&gt;"",I811&lt;&gt;"Y"),"Email",IF(AND(E811&lt;&gt;"",K811="N"),"Call","None")))))</f>
        <v/>
      </c>
      <c r="T811" s="9">
        <f>IF(A811="","",IF(S811="None","Suppressed",IF(AND(H811&lt;&gt;"",R811&lt;Scoring!$B$16),"Recently active",IF(F811="past-client","Past client",IF(F811="sphere","Sphere",IF(F811="lead","Dormant lead","Needs review"))))))</f>
        <v/>
      </c>
      <c r="U811" s="9">
        <f>IF(A811="","",IF(OR(T811="Suppressed",T811="Recently active"),0,IF(F811="past-client",Scoring!$B$3,IF(F811="sphere",Scoring!$B$4,IF(F811="lead",Scoring!$B$5,0)))+MAX(1,MIN(3,N(G811)))*Scoring!$B$6+IF(H811="",Scoring!$B$10,IF(R811&lt;24,Scoring!$B$7,IF(R811&lt;60,Scoring!$B$8,Scoring!$B$9)))+IF(M811="Y",Scoring!$B$11,0)+IF(N(N811)&gt;=7,Scoring!$B$12,IF(N(N811)&gt;=4,Scoring!$B$13,0))))</f>
        <v/>
      </c>
      <c r="V811" s="9">
        <f>IF(A811="","",IF(OR(T811="Suppressed",T811="Recently active"),"-",IF(U811&gt;=Scoring!$B$14,"A",IF(U811&gt;=Scoring!$B$15,"B","C"))))</f>
        <v/>
      </c>
      <c r="W811" s="9">
        <f>IF(OR(A811="",V811="-"),"",COUNTIFS($V$2:$V$1001,"&lt;&gt;-",$U$2:$U$1001,"&gt;"&amp;U811)+1)</f>
        <v/>
      </c>
    </row>
    <row r="812">
      <c r="H812" s="8" t="n"/>
      <c r="R812" s="9">
        <f>IF(A812="","",IF(H812="","never",DATEDIF(H812,Scoring!$B$2,"m")))</f>
        <v/>
      </c>
      <c r="S812" s="9">
        <f>IF(A812="","",IF(L812="Y","None",IF(AND(E812&lt;&gt;"",J812="Y"),"Text",IF(AND(D812&lt;&gt;"",I812&lt;&gt;"Y"),"Email",IF(AND(E812&lt;&gt;"",K812="N"),"Call","None")))))</f>
        <v/>
      </c>
      <c r="T812" s="9">
        <f>IF(A812="","",IF(S812="None","Suppressed",IF(AND(H812&lt;&gt;"",R812&lt;Scoring!$B$16),"Recently active",IF(F812="past-client","Past client",IF(F812="sphere","Sphere",IF(F812="lead","Dormant lead","Needs review"))))))</f>
        <v/>
      </c>
      <c r="U812" s="9">
        <f>IF(A812="","",IF(OR(T812="Suppressed",T812="Recently active"),0,IF(F812="past-client",Scoring!$B$3,IF(F812="sphere",Scoring!$B$4,IF(F812="lead",Scoring!$B$5,0)))+MAX(1,MIN(3,N(G812)))*Scoring!$B$6+IF(H812="",Scoring!$B$10,IF(R812&lt;24,Scoring!$B$7,IF(R812&lt;60,Scoring!$B$8,Scoring!$B$9)))+IF(M812="Y",Scoring!$B$11,0)+IF(N(N812)&gt;=7,Scoring!$B$12,IF(N(N812)&gt;=4,Scoring!$B$13,0))))</f>
        <v/>
      </c>
      <c r="V812" s="9">
        <f>IF(A812="","",IF(OR(T812="Suppressed",T812="Recently active"),"-",IF(U812&gt;=Scoring!$B$14,"A",IF(U812&gt;=Scoring!$B$15,"B","C"))))</f>
        <v/>
      </c>
      <c r="W812" s="9">
        <f>IF(OR(A812="",V812="-"),"",COUNTIFS($V$2:$V$1001,"&lt;&gt;-",$U$2:$U$1001,"&gt;"&amp;U812)+1)</f>
        <v/>
      </c>
    </row>
    <row r="813">
      <c r="H813" s="8" t="n"/>
      <c r="R813" s="9">
        <f>IF(A813="","",IF(H813="","never",DATEDIF(H813,Scoring!$B$2,"m")))</f>
        <v/>
      </c>
      <c r="S813" s="9">
        <f>IF(A813="","",IF(L813="Y","None",IF(AND(E813&lt;&gt;"",J813="Y"),"Text",IF(AND(D813&lt;&gt;"",I813&lt;&gt;"Y"),"Email",IF(AND(E813&lt;&gt;"",K813="N"),"Call","None")))))</f>
        <v/>
      </c>
      <c r="T813" s="9">
        <f>IF(A813="","",IF(S813="None","Suppressed",IF(AND(H813&lt;&gt;"",R813&lt;Scoring!$B$16),"Recently active",IF(F813="past-client","Past client",IF(F813="sphere","Sphere",IF(F813="lead","Dormant lead","Needs review"))))))</f>
        <v/>
      </c>
      <c r="U813" s="9">
        <f>IF(A813="","",IF(OR(T813="Suppressed",T813="Recently active"),0,IF(F813="past-client",Scoring!$B$3,IF(F813="sphere",Scoring!$B$4,IF(F813="lead",Scoring!$B$5,0)))+MAX(1,MIN(3,N(G813)))*Scoring!$B$6+IF(H813="",Scoring!$B$10,IF(R813&lt;24,Scoring!$B$7,IF(R813&lt;60,Scoring!$B$8,Scoring!$B$9)))+IF(M813="Y",Scoring!$B$11,0)+IF(N(N813)&gt;=7,Scoring!$B$12,IF(N(N813)&gt;=4,Scoring!$B$13,0))))</f>
        <v/>
      </c>
      <c r="V813" s="9">
        <f>IF(A813="","",IF(OR(T813="Suppressed",T813="Recently active"),"-",IF(U813&gt;=Scoring!$B$14,"A",IF(U813&gt;=Scoring!$B$15,"B","C"))))</f>
        <v/>
      </c>
      <c r="W813" s="9">
        <f>IF(OR(A813="",V813="-"),"",COUNTIFS($V$2:$V$1001,"&lt;&gt;-",$U$2:$U$1001,"&gt;"&amp;U813)+1)</f>
        <v/>
      </c>
    </row>
    <row r="814">
      <c r="H814" s="8" t="n"/>
      <c r="R814" s="9">
        <f>IF(A814="","",IF(H814="","never",DATEDIF(H814,Scoring!$B$2,"m")))</f>
        <v/>
      </c>
      <c r="S814" s="9">
        <f>IF(A814="","",IF(L814="Y","None",IF(AND(E814&lt;&gt;"",J814="Y"),"Text",IF(AND(D814&lt;&gt;"",I814&lt;&gt;"Y"),"Email",IF(AND(E814&lt;&gt;"",K814="N"),"Call","None")))))</f>
        <v/>
      </c>
      <c r="T814" s="9">
        <f>IF(A814="","",IF(S814="None","Suppressed",IF(AND(H814&lt;&gt;"",R814&lt;Scoring!$B$16),"Recently active",IF(F814="past-client","Past client",IF(F814="sphere","Sphere",IF(F814="lead","Dormant lead","Needs review"))))))</f>
        <v/>
      </c>
      <c r="U814" s="9">
        <f>IF(A814="","",IF(OR(T814="Suppressed",T814="Recently active"),0,IF(F814="past-client",Scoring!$B$3,IF(F814="sphere",Scoring!$B$4,IF(F814="lead",Scoring!$B$5,0)))+MAX(1,MIN(3,N(G814)))*Scoring!$B$6+IF(H814="",Scoring!$B$10,IF(R814&lt;24,Scoring!$B$7,IF(R814&lt;60,Scoring!$B$8,Scoring!$B$9)))+IF(M814="Y",Scoring!$B$11,0)+IF(N(N814)&gt;=7,Scoring!$B$12,IF(N(N814)&gt;=4,Scoring!$B$13,0))))</f>
        <v/>
      </c>
      <c r="V814" s="9">
        <f>IF(A814="","",IF(OR(T814="Suppressed",T814="Recently active"),"-",IF(U814&gt;=Scoring!$B$14,"A",IF(U814&gt;=Scoring!$B$15,"B","C"))))</f>
        <v/>
      </c>
      <c r="W814" s="9">
        <f>IF(OR(A814="",V814="-"),"",COUNTIFS($V$2:$V$1001,"&lt;&gt;-",$U$2:$U$1001,"&gt;"&amp;U814)+1)</f>
        <v/>
      </c>
    </row>
    <row r="815">
      <c r="H815" s="8" t="n"/>
      <c r="R815" s="9">
        <f>IF(A815="","",IF(H815="","never",DATEDIF(H815,Scoring!$B$2,"m")))</f>
        <v/>
      </c>
      <c r="S815" s="9">
        <f>IF(A815="","",IF(L815="Y","None",IF(AND(E815&lt;&gt;"",J815="Y"),"Text",IF(AND(D815&lt;&gt;"",I815&lt;&gt;"Y"),"Email",IF(AND(E815&lt;&gt;"",K815="N"),"Call","None")))))</f>
        <v/>
      </c>
      <c r="T815" s="9">
        <f>IF(A815="","",IF(S815="None","Suppressed",IF(AND(H815&lt;&gt;"",R815&lt;Scoring!$B$16),"Recently active",IF(F815="past-client","Past client",IF(F815="sphere","Sphere",IF(F815="lead","Dormant lead","Needs review"))))))</f>
        <v/>
      </c>
      <c r="U815" s="9">
        <f>IF(A815="","",IF(OR(T815="Suppressed",T815="Recently active"),0,IF(F815="past-client",Scoring!$B$3,IF(F815="sphere",Scoring!$B$4,IF(F815="lead",Scoring!$B$5,0)))+MAX(1,MIN(3,N(G815)))*Scoring!$B$6+IF(H815="",Scoring!$B$10,IF(R815&lt;24,Scoring!$B$7,IF(R815&lt;60,Scoring!$B$8,Scoring!$B$9)))+IF(M815="Y",Scoring!$B$11,0)+IF(N(N815)&gt;=7,Scoring!$B$12,IF(N(N815)&gt;=4,Scoring!$B$13,0))))</f>
        <v/>
      </c>
      <c r="V815" s="9">
        <f>IF(A815="","",IF(OR(T815="Suppressed",T815="Recently active"),"-",IF(U815&gt;=Scoring!$B$14,"A",IF(U815&gt;=Scoring!$B$15,"B","C"))))</f>
        <v/>
      </c>
      <c r="W815" s="9">
        <f>IF(OR(A815="",V815="-"),"",COUNTIFS($V$2:$V$1001,"&lt;&gt;-",$U$2:$U$1001,"&gt;"&amp;U815)+1)</f>
        <v/>
      </c>
    </row>
    <row r="816">
      <c r="H816" s="8" t="n"/>
      <c r="R816" s="9">
        <f>IF(A816="","",IF(H816="","never",DATEDIF(H816,Scoring!$B$2,"m")))</f>
        <v/>
      </c>
      <c r="S816" s="9">
        <f>IF(A816="","",IF(L816="Y","None",IF(AND(E816&lt;&gt;"",J816="Y"),"Text",IF(AND(D816&lt;&gt;"",I816&lt;&gt;"Y"),"Email",IF(AND(E816&lt;&gt;"",K816="N"),"Call","None")))))</f>
        <v/>
      </c>
      <c r="T816" s="9">
        <f>IF(A816="","",IF(S816="None","Suppressed",IF(AND(H816&lt;&gt;"",R816&lt;Scoring!$B$16),"Recently active",IF(F816="past-client","Past client",IF(F816="sphere","Sphere",IF(F816="lead","Dormant lead","Needs review"))))))</f>
        <v/>
      </c>
      <c r="U816" s="9">
        <f>IF(A816="","",IF(OR(T816="Suppressed",T816="Recently active"),0,IF(F816="past-client",Scoring!$B$3,IF(F816="sphere",Scoring!$B$4,IF(F816="lead",Scoring!$B$5,0)))+MAX(1,MIN(3,N(G816)))*Scoring!$B$6+IF(H816="",Scoring!$B$10,IF(R816&lt;24,Scoring!$B$7,IF(R816&lt;60,Scoring!$B$8,Scoring!$B$9)))+IF(M816="Y",Scoring!$B$11,0)+IF(N(N816)&gt;=7,Scoring!$B$12,IF(N(N816)&gt;=4,Scoring!$B$13,0))))</f>
        <v/>
      </c>
      <c r="V816" s="9">
        <f>IF(A816="","",IF(OR(T816="Suppressed",T816="Recently active"),"-",IF(U816&gt;=Scoring!$B$14,"A",IF(U816&gt;=Scoring!$B$15,"B","C"))))</f>
        <v/>
      </c>
      <c r="W816" s="9">
        <f>IF(OR(A816="",V816="-"),"",COUNTIFS($V$2:$V$1001,"&lt;&gt;-",$U$2:$U$1001,"&gt;"&amp;U816)+1)</f>
        <v/>
      </c>
    </row>
    <row r="817">
      <c r="H817" s="8" t="n"/>
      <c r="R817" s="9">
        <f>IF(A817="","",IF(H817="","never",DATEDIF(H817,Scoring!$B$2,"m")))</f>
        <v/>
      </c>
      <c r="S817" s="9">
        <f>IF(A817="","",IF(L817="Y","None",IF(AND(E817&lt;&gt;"",J817="Y"),"Text",IF(AND(D817&lt;&gt;"",I817&lt;&gt;"Y"),"Email",IF(AND(E817&lt;&gt;"",K817="N"),"Call","None")))))</f>
        <v/>
      </c>
      <c r="T817" s="9">
        <f>IF(A817="","",IF(S817="None","Suppressed",IF(AND(H817&lt;&gt;"",R817&lt;Scoring!$B$16),"Recently active",IF(F817="past-client","Past client",IF(F817="sphere","Sphere",IF(F817="lead","Dormant lead","Needs review"))))))</f>
        <v/>
      </c>
      <c r="U817" s="9">
        <f>IF(A817="","",IF(OR(T817="Suppressed",T817="Recently active"),0,IF(F817="past-client",Scoring!$B$3,IF(F817="sphere",Scoring!$B$4,IF(F817="lead",Scoring!$B$5,0)))+MAX(1,MIN(3,N(G817)))*Scoring!$B$6+IF(H817="",Scoring!$B$10,IF(R817&lt;24,Scoring!$B$7,IF(R817&lt;60,Scoring!$B$8,Scoring!$B$9)))+IF(M817="Y",Scoring!$B$11,0)+IF(N(N817)&gt;=7,Scoring!$B$12,IF(N(N817)&gt;=4,Scoring!$B$13,0))))</f>
        <v/>
      </c>
      <c r="V817" s="9">
        <f>IF(A817="","",IF(OR(T817="Suppressed",T817="Recently active"),"-",IF(U817&gt;=Scoring!$B$14,"A",IF(U817&gt;=Scoring!$B$15,"B","C"))))</f>
        <v/>
      </c>
      <c r="W817" s="9">
        <f>IF(OR(A817="",V817="-"),"",COUNTIFS($V$2:$V$1001,"&lt;&gt;-",$U$2:$U$1001,"&gt;"&amp;U817)+1)</f>
        <v/>
      </c>
    </row>
    <row r="818">
      <c r="H818" s="8" t="n"/>
      <c r="R818" s="9">
        <f>IF(A818="","",IF(H818="","never",DATEDIF(H818,Scoring!$B$2,"m")))</f>
        <v/>
      </c>
      <c r="S818" s="9">
        <f>IF(A818="","",IF(L818="Y","None",IF(AND(E818&lt;&gt;"",J818="Y"),"Text",IF(AND(D818&lt;&gt;"",I818&lt;&gt;"Y"),"Email",IF(AND(E818&lt;&gt;"",K818="N"),"Call","None")))))</f>
        <v/>
      </c>
      <c r="T818" s="9">
        <f>IF(A818="","",IF(S818="None","Suppressed",IF(AND(H818&lt;&gt;"",R818&lt;Scoring!$B$16),"Recently active",IF(F818="past-client","Past client",IF(F818="sphere","Sphere",IF(F818="lead","Dormant lead","Needs review"))))))</f>
        <v/>
      </c>
      <c r="U818" s="9">
        <f>IF(A818="","",IF(OR(T818="Suppressed",T818="Recently active"),0,IF(F818="past-client",Scoring!$B$3,IF(F818="sphere",Scoring!$B$4,IF(F818="lead",Scoring!$B$5,0)))+MAX(1,MIN(3,N(G818)))*Scoring!$B$6+IF(H818="",Scoring!$B$10,IF(R818&lt;24,Scoring!$B$7,IF(R818&lt;60,Scoring!$B$8,Scoring!$B$9)))+IF(M818="Y",Scoring!$B$11,0)+IF(N(N818)&gt;=7,Scoring!$B$12,IF(N(N818)&gt;=4,Scoring!$B$13,0))))</f>
        <v/>
      </c>
      <c r="V818" s="9">
        <f>IF(A818="","",IF(OR(T818="Suppressed",T818="Recently active"),"-",IF(U818&gt;=Scoring!$B$14,"A",IF(U818&gt;=Scoring!$B$15,"B","C"))))</f>
        <v/>
      </c>
      <c r="W818" s="9">
        <f>IF(OR(A818="",V818="-"),"",COUNTIFS($V$2:$V$1001,"&lt;&gt;-",$U$2:$U$1001,"&gt;"&amp;U818)+1)</f>
        <v/>
      </c>
    </row>
    <row r="819">
      <c r="H819" s="8" t="n"/>
      <c r="R819" s="9">
        <f>IF(A819="","",IF(H819="","never",DATEDIF(H819,Scoring!$B$2,"m")))</f>
        <v/>
      </c>
      <c r="S819" s="9">
        <f>IF(A819="","",IF(L819="Y","None",IF(AND(E819&lt;&gt;"",J819="Y"),"Text",IF(AND(D819&lt;&gt;"",I819&lt;&gt;"Y"),"Email",IF(AND(E819&lt;&gt;"",K819="N"),"Call","None")))))</f>
        <v/>
      </c>
      <c r="T819" s="9">
        <f>IF(A819="","",IF(S819="None","Suppressed",IF(AND(H819&lt;&gt;"",R819&lt;Scoring!$B$16),"Recently active",IF(F819="past-client","Past client",IF(F819="sphere","Sphere",IF(F819="lead","Dormant lead","Needs review"))))))</f>
        <v/>
      </c>
      <c r="U819" s="9">
        <f>IF(A819="","",IF(OR(T819="Suppressed",T819="Recently active"),0,IF(F819="past-client",Scoring!$B$3,IF(F819="sphere",Scoring!$B$4,IF(F819="lead",Scoring!$B$5,0)))+MAX(1,MIN(3,N(G819)))*Scoring!$B$6+IF(H819="",Scoring!$B$10,IF(R819&lt;24,Scoring!$B$7,IF(R819&lt;60,Scoring!$B$8,Scoring!$B$9)))+IF(M819="Y",Scoring!$B$11,0)+IF(N(N819)&gt;=7,Scoring!$B$12,IF(N(N819)&gt;=4,Scoring!$B$13,0))))</f>
        <v/>
      </c>
      <c r="V819" s="9">
        <f>IF(A819="","",IF(OR(T819="Suppressed",T819="Recently active"),"-",IF(U819&gt;=Scoring!$B$14,"A",IF(U819&gt;=Scoring!$B$15,"B","C"))))</f>
        <v/>
      </c>
      <c r="W819" s="9">
        <f>IF(OR(A819="",V819="-"),"",COUNTIFS($V$2:$V$1001,"&lt;&gt;-",$U$2:$U$1001,"&gt;"&amp;U819)+1)</f>
        <v/>
      </c>
    </row>
    <row r="820">
      <c r="H820" s="8" t="n"/>
      <c r="R820" s="9">
        <f>IF(A820="","",IF(H820="","never",DATEDIF(H820,Scoring!$B$2,"m")))</f>
        <v/>
      </c>
      <c r="S820" s="9">
        <f>IF(A820="","",IF(L820="Y","None",IF(AND(E820&lt;&gt;"",J820="Y"),"Text",IF(AND(D820&lt;&gt;"",I820&lt;&gt;"Y"),"Email",IF(AND(E820&lt;&gt;"",K820="N"),"Call","None")))))</f>
        <v/>
      </c>
      <c r="T820" s="9">
        <f>IF(A820="","",IF(S820="None","Suppressed",IF(AND(H820&lt;&gt;"",R820&lt;Scoring!$B$16),"Recently active",IF(F820="past-client","Past client",IF(F820="sphere","Sphere",IF(F820="lead","Dormant lead","Needs review"))))))</f>
        <v/>
      </c>
      <c r="U820" s="9">
        <f>IF(A820="","",IF(OR(T820="Suppressed",T820="Recently active"),0,IF(F820="past-client",Scoring!$B$3,IF(F820="sphere",Scoring!$B$4,IF(F820="lead",Scoring!$B$5,0)))+MAX(1,MIN(3,N(G820)))*Scoring!$B$6+IF(H820="",Scoring!$B$10,IF(R820&lt;24,Scoring!$B$7,IF(R820&lt;60,Scoring!$B$8,Scoring!$B$9)))+IF(M820="Y",Scoring!$B$11,0)+IF(N(N820)&gt;=7,Scoring!$B$12,IF(N(N820)&gt;=4,Scoring!$B$13,0))))</f>
        <v/>
      </c>
      <c r="V820" s="9">
        <f>IF(A820="","",IF(OR(T820="Suppressed",T820="Recently active"),"-",IF(U820&gt;=Scoring!$B$14,"A",IF(U820&gt;=Scoring!$B$15,"B","C"))))</f>
        <v/>
      </c>
      <c r="W820" s="9">
        <f>IF(OR(A820="",V820="-"),"",COUNTIFS($V$2:$V$1001,"&lt;&gt;-",$U$2:$U$1001,"&gt;"&amp;U820)+1)</f>
        <v/>
      </c>
    </row>
    <row r="821">
      <c r="H821" s="8" t="n"/>
      <c r="R821" s="9">
        <f>IF(A821="","",IF(H821="","never",DATEDIF(H821,Scoring!$B$2,"m")))</f>
        <v/>
      </c>
      <c r="S821" s="9">
        <f>IF(A821="","",IF(L821="Y","None",IF(AND(E821&lt;&gt;"",J821="Y"),"Text",IF(AND(D821&lt;&gt;"",I821&lt;&gt;"Y"),"Email",IF(AND(E821&lt;&gt;"",K821="N"),"Call","None")))))</f>
        <v/>
      </c>
      <c r="T821" s="9">
        <f>IF(A821="","",IF(S821="None","Suppressed",IF(AND(H821&lt;&gt;"",R821&lt;Scoring!$B$16),"Recently active",IF(F821="past-client","Past client",IF(F821="sphere","Sphere",IF(F821="lead","Dormant lead","Needs review"))))))</f>
        <v/>
      </c>
      <c r="U821" s="9">
        <f>IF(A821="","",IF(OR(T821="Suppressed",T821="Recently active"),0,IF(F821="past-client",Scoring!$B$3,IF(F821="sphere",Scoring!$B$4,IF(F821="lead",Scoring!$B$5,0)))+MAX(1,MIN(3,N(G821)))*Scoring!$B$6+IF(H821="",Scoring!$B$10,IF(R821&lt;24,Scoring!$B$7,IF(R821&lt;60,Scoring!$B$8,Scoring!$B$9)))+IF(M821="Y",Scoring!$B$11,0)+IF(N(N821)&gt;=7,Scoring!$B$12,IF(N(N821)&gt;=4,Scoring!$B$13,0))))</f>
        <v/>
      </c>
      <c r="V821" s="9">
        <f>IF(A821="","",IF(OR(T821="Suppressed",T821="Recently active"),"-",IF(U821&gt;=Scoring!$B$14,"A",IF(U821&gt;=Scoring!$B$15,"B","C"))))</f>
        <v/>
      </c>
      <c r="W821" s="9">
        <f>IF(OR(A821="",V821="-"),"",COUNTIFS($V$2:$V$1001,"&lt;&gt;-",$U$2:$U$1001,"&gt;"&amp;U821)+1)</f>
        <v/>
      </c>
    </row>
    <row r="822">
      <c r="H822" s="8" t="n"/>
      <c r="R822" s="9">
        <f>IF(A822="","",IF(H822="","never",DATEDIF(H822,Scoring!$B$2,"m")))</f>
        <v/>
      </c>
      <c r="S822" s="9">
        <f>IF(A822="","",IF(L822="Y","None",IF(AND(E822&lt;&gt;"",J822="Y"),"Text",IF(AND(D822&lt;&gt;"",I822&lt;&gt;"Y"),"Email",IF(AND(E822&lt;&gt;"",K822="N"),"Call","None")))))</f>
        <v/>
      </c>
      <c r="T822" s="9">
        <f>IF(A822="","",IF(S822="None","Suppressed",IF(AND(H822&lt;&gt;"",R822&lt;Scoring!$B$16),"Recently active",IF(F822="past-client","Past client",IF(F822="sphere","Sphere",IF(F822="lead","Dormant lead","Needs review"))))))</f>
        <v/>
      </c>
      <c r="U822" s="9">
        <f>IF(A822="","",IF(OR(T822="Suppressed",T822="Recently active"),0,IF(F822="past-client",Scoring!$B$3,IF(F822="sphere",Scoring!$B$4,IF(F822="lead",Scoring!$B$5,0)))+MAX(1,MIN(3,N(G822)))*Scoring!$B$6+IF(H822="",Scoring!$B$10,IF(R822&lt;24,Scoring!$B$7,IF(R822&lt;60,Scoring!$B$8,Scoring!$B$9)))+IF(M822="Y",Scoring!$B$11,0)+IF(N(N822)&gt;=7,Scoring!$B$12,IF(N(N822)&gt;=4,Scoring!$B$13,0))))</f>
        <v/>
      </c>
      <c r="V822" s="9">
        <f>IF(A822="","",IF(OR(T822="Suppressed",T822="Recently active"),"-",IF(U822&gt;=Scoring!$B$14,"A",IF(U822&gt;=Scoring!$B$15,"B","C"))))</f>
        <v/>
      </c>
      <c r="W822" s="9">
        <f>IF(OR(A822="",V822="-"),"",COUNTIFS($V$2:$V$1001,"&lt;&gt;-",$U$2:$U$1001,"&gt;"&amp;U822)+1)</f>
        <v/>
      </c>
    </row>
    <row r="823">
      <c r="H823" s="8" t="n"/>
      <c r="R823" s="9">
        <f>IF(A823="","",IF(H823="","never",DATEDIF(H823,Scoring!$B$2,"m")))</f>
        <v/>
      </c>
      <c r="S823" s="9">
        <f>IF(A823="","",IF(L823="Y","None",IF(AND(E823&lt;&gt;"",J823="Y"),"Text",IF(AND(D823&lt;&gt;"",I823&lt;&gt;"Y"),"Email",IF(AND(E823&lt;&gt;"",K823="N"),"Call","None")))))</f>
        <v/>
      </c>
      <c r="T823" s="9">
        <f>IF(A823="","",IF(S823="None","Suppressed",IF(AND(H823&lt;&gt;"",R823&lt;Scoring!$B$16),"Recently active",IF(F823="past-client","Past client",IF(F823="sphere","Sphere",IF(F823="lead","Dormant lead","Needs review"))))))</f>
        <v/>
      </c>
      <c r="U823" s="9">
        <f>IF(A823="","",IF(OR(T823="Suppressed",T823="Recently active"),0,IF(F823="past-client",Scoring!$B$3,IF(F823="sphere",Scoring!$B$4,IF(F823="lead",Scoring!$B$5,0)))+MAX(1,MIN(3,N(G823)))*Scoring!$B$6+IF(H823="",Scoring!$B$10,IF(R823&lt;24,Scoring!$B$7,IF(R823&lt;60,Scoring!$B$8,Scoring!$B$9)))+IF(M823="Y",Scoring!$B$11,0)+IF(N(N823)&gt;=7,Scoring!$B$12,IF(N(N823)&gt;=4,Scoring!$B$13,0))))</f>
        <v/>
      </c>
      <c r="V823" s="9">
        <f>IF(A823="","",IF(OR(T823="Suppressed",T823="Recently active"),"-",IF(U823&gt;=Scoring!$B$14,"A",IF(U823&gt;=Scoring!$B$15,"B","C"))))</f>
        <v/>
      </c>
      <c r="W823" s="9">
        <f>IF(OR(A823="",V823="-"),"",COUNTIFS($V$2:$V$1001,"&lt;&gt;-",$U$2:$U$1001,"&gt;"&amp;U823)+1)</f>
        <v/>
      </c>
    </row>
    <row r="824">
      <c r="H824" s="8" t="n"/>
      <c r="R824" s="9">
        <f>IF(A824="","",IF(H824="","never",DATEDIF(H824,Scoring!$B$2,"m")))</f>
        <v/>
      </c>
      <c r="S824" s="9">
        <f>IF(A824="","",IF(L824="Y","None",IF(AND(E824&lt;&gt;"",J824="Y"),"Text",IF(AND(D824&lt;&gt;"",I824&lt;&gt;"Y"),"Email",IF(AND(E824&lt;&gt;"",K824="N"),"Call","None")))))</f>
        <v/>
      </c>
      <c r="T824" s="9">
        <f>IF(A824="","",IF(S824="None","Suppressed",IF(AND(H824&lt;&gt;"",R824&lt;Scoring!$B$16),"Recently active",IF(F824="past-client","Past client",IF(F824="sphere","Sphere",IF(F824="lead","Dormant lead","Needs review"))))))</f>
        <v/>
      </c>
      <c r="U824" s="9">
        <f>IF(A824="","",IF(OR(T824="Suppressed",T824="Recently active"),0,IF(F824="past-client",Scoring!$B$3,IF(F824="sphere",Scoring!$B$4,IF(F824="lead",Scoring!$B$5,0)))+MAX(1,MIN(3,N(G824)))*Scoring!$B$6+IF(H824="",Scoring!$B$10,IF(R824&lt;24,Scoring!$B$7,IF(R824&lt;60,Scoring!$B$8,Scoring!$B$9)))+IF(M824="Y",Scoring!$B$11,0)+IF(N(N824)&gt;=7,Scoring!$B$12,IF(N(N824)&gt;=4,Scoring!$B$13,0))))</f>
        <v/>
      </c>
      <c r="V824" s="9">
        <f>IF(A824="","",IF(OR(T824="Suppressed",T824="Recently active"),"-",IF(U824&gt;=Scoring!$B$14,"A",IF(U824&gt;=Scoring!$B$15,"B","C"))))</f>
        <v/>
      </c>
      <c r="W824" s="9">
        <f>IF(OR(A824="",V824="-"),"",COUNTIFS($V$2:$V$1001,"&lt;&gt;-",$U$2:$U$1001,"&gt;"&amp;U824)+1)</f>
        <v/>
      </c>
    </row>
    <row r="825">
      <c r="H825" s="8" t="n"/>
      <c r="R825" s="9">
        <f>IF(A825="","",IF(H825="","never",DATEDIF(H825,Scoring!$B$2,"m")))</f>
        <v/>
      </c>
      <c r="S825" s="9">
        <f>IF(A825="","",IF(L825="Y","None",IF(AND(E825&lt;&gt;"",J825="Y"),"Text",IF(AND(D825&lt;&gt;"",I825&lt;&gt;"Y"),"Email",IF(AND(E825&lt;&gt;"",K825="N"),"Call","None")))))</f>
        <v/>
      </c>
      <c r="T825" s="9">
        <f>IF(A825="","",IF(S825="None","Suppressed",IF(AND(H825&lt;&gt;"",R825&lt;Scoring!$B$16),"Recently active",IF(F825="past-client","Past client",IF(F825="sphere","Sphere",IF(F825="lead","Dormant lead","Needs review"))))))</f>
        <v/>
      </c>
      <c r="U825" s="9">
        <f>IF(A825="","",IF(OR(T825="Suppressed",T825="Recently active"),0,IF(F825="past-client",Scoring!$B$3,IF(F825="sphere",Scoring!$B$4,IF(F825="lead",Scoring!$B$5,0)))+MAX(1,MIN(3,N(G825)))*Scoring!$B$6+IF(H825="",Scoring!$B$10,IF(R825&lt;24,Scoring!$B$7,IF(R825&lt;60,Scoring!$B$8,Scoring!$B$9)))+IF(M825="Y",Scoring!$B$11,0)+IF(N(N825)&gt;=7,Scoring!$B$12,IF(N(N825)&gt;=4,Scoring!$B$13,0))))</f>
        <v/>
      </c>
      <c r="V825" s="9">
        <f>IF(A825="","",IF(OR(T825="Suppressed",T825="Recently active"),"-",IF(U825&gt;=Scoring!$B$14,"A",IF(U825&gt;=Scoring!$B$15,"B","C"))))</f>
        <v/>
      </c>
      <c r="W825" s="9">
        <f>IF(OR(A825="",V825="-"),"",COUNTIFS($V$2:$V$1001,"&lt;&gt;-",$U$2:$U$1001,"&gt;"&amp;U825)+1)</f>
        <v/>
      </c>
    </row>
    <row r="826">
      <c r="H826" s="8" t="n"/>
      <c r="R826" s="9">
        <f>IF(A826="","",IF(H826="","never",DATEDIF(H826,Scoring!$B$2,"m")))</f>
        <v/>
      </c>
      <c r="S826" s="9">
        <f>IF(A826="","",IF(L826="Y","None",IF(AND(E826&lt;&gt;"",J826="Y"),"Text",IF(AND(D826&lt;&gt;"",I826&lt;&gt;"Y"),"Email",IF(AND(E826&lt;&gt;"",K826="N"),"Call","None")))))</f>
        <v/>
      </c>
      <c r="T826" s="9">
        <f>IF(A826="","",IF(S826="None","Suppressed",IF(AND(H826&lt;&gt;"",R826&lt;Scoring!$B$16),"Recently active",IF(F826="past-client","Past client",IF(F826="sphere","Sphere",IF(F826="lead","Dormant lead","Needs review"))))))</f>
        <v/>
      </c>
      <c r="U826" s="9">
        <f>IF(A826="","",IF(OR(T826="Suppressed",T826="Recently active"),0,IF(F826="past-client",Scoring!$B$3,IF(F826="sphere",Scoring!$B$4,IF(F826="lead",Scoring!$B$5,0)))+MAX(1,MIN(3,N(G826)))*Scoring!$B$6+IF(H826="",Scoring!$B$10,IF(R826&lt;24,Scoring!$B$7,IF(R826&lt;60,Scoring!$B$8,Scoring!$B$9)))+IF(M826="Y",Scoring!$B$11,0)+IF(N(N826)&gt;=7,Scoring!$B$12,IF(N(N826)&gt;=4,Scoring!$B$13,0))))</f>
        <v/>
      </c>
      <c r="V826" s="9">
        <f>IF(A826="","",IF(OR(T826="Suppressed",T826="Recently active"),"-",IF(U826&gt;=Scoring!$B$14,"A",IF(U826&gt;=Scoring!$B$15,"B","C"))))</f>
        <v/>
      </c>
      <c r="W826" s="9">
        <f>IF(OR(A826="",V826="-"),"",COUNTIFS($V$2:$V$1001,"&lt;&gt;-",$U$2:$U$1001,"&gt;"&amp;U826)+1)</f>
        <v/>
      </c>
    </row>
    <row r="827">
      <c r="H827" s="8" t="n"/>
      <c r="R827" s="9">
        <f>IF(A827="","",IF(H827="","never",DATEDIF(H827,Scoring!$B$2,"m")))</f>
        <v/>
      </c>
      <c r="S827" s="9">
        <f>IF(A827="","",IF(L827="Y","None",IF(AND(E827&lt;&gt;"",J827="Y"),"Text",IF(AND(D827&lt;&gt;"",I827&lt;&gt;"Y"),"Email",IF(AND(E827&lt;&gt;"",K827="N"),"Call","None")))))</f>
        <v/>
      </c>
      <c r="T827" s="9">
        <f>IF(A827="","",IF(S827="None","Suppressed",IF(AND(H827&lt;&gt;"",R827&lt;Scoring!$B$16),"Recently active",IF(F827="past-client","Past client",IF(F827="sphere","Sphere",IF(F827="lead","Dormant lead","Needs review"))))))</f>
        <v/>
      </c>
      <c r="U827" s="9">
        <f>IF(A827="","",IF(OR(T827="Suppressed",T827="Recently active"),0,IF(F827="past-client",Scoring!$B$3,IF(F827="sphere",Scoring!$B$4,IF(F827="lead",Scoring!$B$5,0)))+MAX(1,MIN(3,N(G827)))*Scoring!$B$6+IF(H827="",Scoring!$B$10,IF(R827&lt;24,Scoring!$B$7,IF(R827&lt;60,Scoring!$B$8,Scoring!$B$9)))+IF(M827="Y",Scoring!$B$11,0)+IF(N(N827)&gt;=7,Scoring!$B$12,IF(N(N827)&gt;=4,Scoring!$B$13,0))))</f>
        <v/>
      </c>
      <c r="V827" s="9">
        <f>IF(A827="","",IF(OR(T827="Suppressed",T827="Recently active"),"-",IF(U827&gt;=Scoring!$B$14,"A",IF(U827&gt;=Scoring!$B$15,"B","C"))))</f>
        <v/>
      </c>
      <c r="W827" s="9">
        <f>IF(OR(A827="",V827="-"),"",COUNTIFS($V$2:$V$1001,"&lt;&gt;-",$U$2:$U$1001,"&gt;"&amp;U827)+1)</f>
        <v/>
      </c>
    </row>
    <row r="828">
      <c r="H828" s="8" t="n"/>
      <c r="R828" s="9">
        <f>IF(A828="","",IF(H828="","never",DATEDIF(H828,Scoring!$B$2,"m")))</f>
        <v/>
      </c>
      <c r="S828" s="9">
        <f>IF(A828="","",IF(L828="Y","None",IF(AND(E828&lt;&gt;"",J828="Y"),"Text",IF(AND(D828&lt;&gt;"",I828&lt;&gt;"Y"),"Email",IF(AND(E828&lt;&gt;"",K828="N"),"Call","None")))))</f>
        <v/>
      </c>
      <c r="T828" s="9">
        <f>IF(A828="","",IF(S828="None","Suppressed",IF(AND(H828&lt;&gt;"",R828&lt;Scoring!$B$16),"Recently active",IF(F828="past-client","Past client",IF(F828="sphere","Sphere",IF(F828="lead","Dormant lead","Needs review"))))))</f>
        <v/>
      </c>
      <c r="U828" s="9">
        <f>IF(A828="","",IF(OR(T828="Suppressed",T828="Recently active"),0,IF(F828="past-client",Scoring!$B$3,IF(F828="sphere",Scoring!$B$4,IF(F828="lead",Scoring!$B$5,0)))+MAX(1,MIN(3,N(G828)))*Scoring!$B$6+IF(H828="",Scoring!$B$10,IF(R828&lt;24,Scoring!$B$7,IF(R828&lt;60,Scoring!$B$8,Scoring!$B$9)))+IF(M828="Y",Scoring!$B$11,0)+IF(N(N828)&gt;=7,Scoring!$B$12,IF(N(N828)&gt;=4,Scoring!$B$13,0))))</f>
        <v/>
      </c>
      <c r="V828" s="9">
        <f>IF(A828="","",IF(OR(T828="Suppressed",T828="Recently active"),"-",IF(U828&gt;=Scoring!$B$14,"A",IF(U828&gt;=Scoring!$B$15,"B","C"))))</f>
        <v/>
      </c>
      <c r="W828" s="9">
        <f>IF(OR(A828="",V828="-"),"",COUNTIFS($V$2:$V$1001,"&lt;&gt;-",$U$2:$U$1001,"&gt;"&amp;U828)+1)</f>
        <v/>
      </c>
    </row>
    <row r="829">
      <c r="H829" s="8" t="n"/>
      <c r="R829" s="9">
        <f>IF(A829="","",IF(H829="","never",DATEDIF(H829,Scoring!$B$2,"m")))</f>
        <v/>
      </c>
      <c r="S829" s="9">
        <f>IF(A829="","",IF(L829="Y","None",IF(AND(E829&lt;&gt;"",J829="Y"),"Text",IF(AND(D829&lt;&gt;"",I829&lt;&gt;"Y"),"Email",IF(AND(E829&lt;&gt;"",K829="N"),"Call","None")))))</f>
        <v/>
      </c>
      <c r="T829" s="9">
        <f>IF(A829="","",IF(S829="None","Suppressed",IF(AND(H829&lt;&gt;"",R829&lt;Scoring!$B$16),"Recently active",IF(F829="past-client","Past client",IF(F829="sphere","Sphere",IF(F829="lead","Dormant lead","Needs review"))))))</f>
        <v/>
      </c>
      <c r="U829" s="9">
        <f>IF(A829="","",IF(OR(T829="Suppressed",T829="Recently active"),0,IF(F829="past-client",Scoring!$B$3,IF(F829="sphere",Scoring!$B$4,IF(F829="lead",Scoring!$B$5,0)))+MAX(1,MIN(3,N(G829)))*Scoring!$B$6+IF(H829="",Scoring!$B$10,IF(R829&lt;24,Scoring!$B$7,IF(R829&lt;60,Scoring!$B$8,Scoring!$B$9)))+IF(M829="Y",Scoring!$B$11,0)+IF(N(N829)&gt;=7,Scoring!$B$12,IF(N(N829)&gt;=4,Scoring!$B$13,0))))</f>
        <v/>
      </c>
      <c r="V829" s="9">
        <f>IF(A829="","",IF(OR(T829="Suppressed",T829="Recently active"),"-",IF(U829&gt;=Scoring!$B$14,"A",IF(U829&gt;=Scoring!$B$15,"B","C"))))</f>
        <v/>
      </c>
      <c r="W829" s="9">
        <f>IF(OR(A829="",V829="-"),"",COUNTIFS($V$2:$V$1001,"&lt;&gt;-",$U$2:$U$1001,"&gt;"&amp;U829)+1)</f>
        <v/>
      </c>
    </row>
    <row r="830">
      <c r="H830" s="8" t="n"/>
      <c r="R830" s="9">
        <f>IF(A830="","",IF(H830="","never",DATEDIF(H830,Scoring!$B$2,"m")))</f>
        <v/>
      </c>
      <c r="S830" s="9">
        <f>IF(A830="","",IF(L830="Y","None",IF(AND(E830&lt;&gt;"",J830="Y"),"Text",IF(AND(D830&lt;&gt;"",I830&lt;&gt;"Y"),"Email",IF(AND(E830&lt;&gt;"",K830="N"),"Call","None")))))</f>
        <v/>
      </c>
      <c r="T830" s="9">
        <f>IF(A830="","",IF(S830="None","Suppressed",IF(AND(H830&lt;&gt;"",R830&lt;Scoring!$B$16),"Recently active",IF(F830="past-client","Past client",IF(F830="sphere","Sphere",IF(F830="lead","Dormant lead","Needs review"))))))</f>
        <v/>
      </c>
      <c r="U830" s="9">
        <f>IF(A830="","",IF(OR(T830="Suppressed",T830="Recently active"),0,IF(F830="past-client",Scoring!$B$3,IF(F830="sphere",Scoring!$B$4,IF(F830="lead",Scoring!$B$5,0)))+MAX(1,MIN(3,N(G830)))*Scoring!$B$6+IF(H830="",Scoring!$B$10,IF(R830&lt;24,Scoring!$B$7,IF(R830&lt;60,Scoring!$B$8,Scoring!$B$9)))+IF(M830="Y",Scoring!$B$11,0)+IF(N(N830)&gt;=7,Scoring!$B$12,IF(N(N830)&gt;=4,Scoring!$B$13,0))))</f>
        <v/>
      </c>
      <c r="V830" s="9">
        <f>IF(A830="","",IF(OR(T830="Suppressed",T830="Recently active"),"-",IF(U830&gt;=Scoring!$B$14,"A",IF(U830&gt;=Scoring!$B$15,"B","C"))))</f>
        <v/>
      </c>
      <c r="W830" s="9">
        <f>IF(OR(A830="",V830="-"),"",COUNTIFS($V$2:$V$1001,"&lt;&gt;-",$U$2:$U$1001,"&gt;"&amp;U830)+1)</f>
        <v/>
      </c>
    </row>
    <row r="831">
      <c r="H831" s="8" t="n"/>
      <c r="R831" s="9">
        <f>IF(A831="","",IF(H831="","never",DATEDIF(H831,Scoring!$B$2,"m")))</f>
        <v/>
      </c>
      <c r="S831" s="9">
        <f>IF(A831="","",IF(L831="Y","None",IF(AND(E831&lt;&gt;"",J831="Y"),"Text",IF(AND(D831&lt;&gt;"",I831&lt;&gt;"Y"),"Email",IF(AND(E831&lt;&gt;"",K831="N"),"Call","None")))))</f>
        <v/>
      </c>
      <c r="T831" s="9">
        <f>IF(A831="","",IF(S831="None","Suppressed",IF(AND(H831&lt;&gt;"",R831&lt;Scoring!$B$16),"Recently active",IF(F831="past-client","Past client",IF(F831="sphere","Sphere",IF(F831="lead","Dormant lead","Needs review"))))))</f>
        <v/>
      </c>
      <c r="U831" s="9">
        <f>IF(A831="","",IF(OR(T831="Suppressed",T831="Recently active"),0,IF(F831="past-client",Scoring!$B$3,IF(F831="sphere",Scoring!$B$4,IF(F831="lead",Scoring!$B$5,0)))+MAX(1,MIN(3,N(G831)))*Scoring!$B$6+IF(H831="",Scoring!$B$10,IF(R831&lt;24,Scoring!$B$7,IF(R831&lt;60,Scoring!$B$8,Scoring!$B$9)))+IF(M831="Y",Scoring!$B$11,0)+IF(N(N831)&gt;=7,Scoring!$B$12,IF(N(N831)&gt;=4,Scoring!$B$13,0))))</f>
        <v/>
      </c>
      <c r="V831" s="9">
        <f>IF(A831="","",IF(OR(T831="Suppressed",T831="Recently active"),"-",IF(U831&gt;=Scoring!$B$14,"A",IF(U831&gt;=Scoring!$B$15,"B","C"))))</f>
        <v/>
      </c>
      <c r="W831" s="9">
        <f>IF(OR(A831="",V831="-"),"",COUNTIFS($V$2:$V$1001,"&lt;&gt;-",$U$2:$U$1001,"&gt;"&amp;U831)+1)</f>
        <v/>
      </c>
    </row>
    <row r="832">
      <c r="H832" s="8" t="n"/>
      <c r="R832" s="9">
        <f>IF(A832="","",IF(H832="","never",DATEDIF(H832,Scoring!$B$2,"m")))</f>
        <v/>
      </c>
      <c r="S832" s="9">
        <f>IF(A832="","",IF(L832="Y","None",IF(AND(E832&lt;&gt;"",J832="Y"),"Text",IF(AND(D832&lt;&gt;"",I832&lt;&gt;"Y"),"Email",IF(AND(E832&lt;&gt;"",K832="N"),"Call","None")))))</f>
        <v/>
      </c>
      <c r="T832" s="9">
        <f>IF(A832="","",IF(S832="None","Suppressed",IF(AND(H832&lt;&gt;"",R832&lt;Scoring!$B$16),"Recently active",IF(F832="past-client","Past client",IF(F832="sphere","Sphere",IF(F832="lead","Dormant lead","Needs review"))))))</f>
        <v/>
      </c>
      <c r="U832" s="9">
        <f>IF(A832="","",IF(OR(T832="Suppressed",T832="Recently active"),0,IF(F832="past-client",Scoring!$B$3,IF(F832="sphere",Scoring!$B$4,IF(F832="lead",Scoring!$B$5,0)))+MAX(1,MIN(3,N(G832)))*Scoring!$B$6+IF(H832="",Scoring!$B$10,IF(R832&lt;24,Scoring!$B$7,IF(R832&lt;60,Scoring!$B$8,Scoring!$B$9)))+IF(M832="Y",Scoring!$B$11,0)+IF(N(N832)&gt;=7,Scoring!$B$12,IF(N(N832)&gt;=4,Scoring!$B$13,0))))</f>
        <v/>
      </c>
      <c r="V832" s="9">
        <f>IF(A832="","",IF(OR(T832="Suppressed",T832="Recently active"),"-",IF(U832&gt;=Scoring!$B$14,"A",IF(U832&gt;=Scoring!$B$15,"B","C"))))</f>
        <v/>
      </c>
      <c r="W832" s="9">
        <f>IF(OR(A832="",V832="-"),"",COUNTIFS($V$2:$V$1001,"&lt;&gt;-",$U$2:$U$1001,"&gt;"&amp;U832)+1)</f>
        <v/>
      </c>
    </row>
    <row r="833">
      <c r="H833" s="8" t="n"/>
      <c r="R833" s="9">
        <f>IF(A833="","",IF(H833="","never",DATEDIF(H833,Scoring!$B$2,"m")))</f>
        <v/>
      </c>
      <c r="S833" s="9">
        <f>IF(A833="","",IF(L833="Y","None",IF(AND(E833&lt;&gt;"",J833="Y"),"Text",IF(AND(D833&lt;&gt;"",I833&lt;&gt;"Y"),"Email",IF(AND(E833&lt;&gt;"",K833="N"),"Call","None")))))</f>
        <v/>
      </c>
      <c r="T833" s="9">
        <f>IF(A833="","",IF(S833="None","Suppressed",IF(AND(H833&lt;&gt;"",R833&lt;Scoring!$B$16),"Recently active",IF(F833="past-client","Past client",IF(F833="sphere","Sphere",IF(F833="lead","Dormant lead","Needs review"))))))</f>
        <v/>
      </c>
      <c r="U833" s="9">
        <f>IF(A833="","",IF(OR(T833="Suppressed",T833="Recently active"),0,IF(F833="past-client",Scoring!$B$3,IF(F833="sphere",Scoring!$B$4,IF(F833="lead",Scoring!$B$5,0)))+MAX(1,MIN(3,N(G833)))*Scoring!$B$6+IF(H833="",Scoring!$B$10,IF(R833&lt;24,Scoring!$B$7,IF(R833&lt;60,Scoring!$B$8,Scoring!$B$9)))+IF(M833="Y",Scoring!$B$11,0)+IF(N(N833)&gt;=7,Scoring!$B$12,IF(N(N833)&gt;=4,Scoring!$B$13,0))))</f>
        <v/>
      </c>
      <c r="V833" s="9">
        <f>IF(A833="","",IF(OR(T833="Suppressed",T833="Recently active"),"-",IF(U833&gt;=Scoring!$B$14,"A",IF(U833&gt;=Scoring!$B$15,"B","C"))))</f>
        <v/>
      </c>
      <c r="W833" s="9">
        <f>IF(OR(A833="",V833="-"),"",COUNTIFS($V$2:$V$1001,"&lt;&gt;-",$U$2:$U$1001,"&gt;"&amp;U833)+1)</f>
        <v/>
      </c>
    </row>
    <row r="834">
      <c r="H834" s="8" t="n"/>
      <c r="R834" s="9">
        <f>IF(A834="","",IF(H834="","never",DATEDIF(H834,Scoring!$B$2,"m")))</f>
        <v/>
      </c>
      <c r="S834" s="9">
        <f>IF(A834="","",IF(L834="Y","None",IF(AND(E834&lt;&gt;"",J834="Y"),"Text",IF(AND(D834&lt;&gt;"",I834&lt;&gt;"Y"),"Email",IF(AND(E834&lt;&gt;"",K834="N"),"Call","None")))))</f>
        <v/>
      </c>
      <c r="T834" s="9">
        <f>IF(A834="","",IF(S834="None","Suppressed",IF(AND(H834&lt;&gt;"",R834&lt;Scoring!$B$16),"Recently active",IF(F834="past-client","Past client",IF(F834="sphere","Sphere",IF(F834="lead","Dormant lead","Needs review"))))))</f>
        <v/>
      </c>
      <c r="U834" s="9">
        <f>IF(A834="","",IF(OR(T834="Suppressed",T834="Recently active"),0,IF(F834="past-client",Scoring!$B$3,IF(F834="sphere",Scoring!$B$4,IF(F834="lead",Scoring!$B$5,0)))+MAX(1,MIN(3,N(G834)))*Scoring!$B$6+IF(H834="",Scoring!$B$10,IF(R834&lt;24,Scoring!$B$7,IF(R834&lt;60,Scoring!$B$8,Scoring!$B$9)))+IF(M834="Y",Scoring!$B$11,0)+IF(N(N834)&gt;=7,Scoring!$B$12,IF(N(N834)&gt;=4,Scoring!$B$13,0))))</f>
        <v/>
      </c>
      <c r="V834" s="9">
        <f>IF(A834="","",IF(OR(T834="Suppressed",T834="Recently active"),"-",IF(U834&gt;=Scoring!$B$14,"A",IF(U834&gt;=Scoring!$B$15,"B","C"))))</f>
        <v/>
      </c>
      <c r="W834" s="9">
        <f>IF(OR(A834="",V834="-"),"",COUNTIFS($V$2:$V$1001,"&lt;&gt;-",$U$2:$U$1001,"&gt;"&amp;U834)+1)</f>
        <v/>
      </c>
    </row>
    <row r="835">
      <c r="H835" s="8" t="n"/>
      <c r="R835" s="9">
        <f>IF(A835="","",IF(H835="","never",DATEDIF(H835,Scoring!$B$2,"m")))</f>
        <v/>
      </c>
      <c r="S835" s="9">
        <f>IF(A835="","",IF(L835="Y","None",IF(AND(E835&lt;&gt;"",J835="Y"),"Text",IF(AND(D835&lt;&gt;"",I835&lt;&gt;"Y"),"Email",IF(AND(E835&lt;&gt;"",K835="N"),"Call","None")))))</f>
        <v/>
      </c>
      <c r="T835" s="9">
        <f>IF(A835="","",IF(S835="None","Suppressed",IF(AND(H835&lt;&gt;"",R835&lt;Scoring!$B$16),"Recently active",IF(F835="past-client","Past client",IF(F835="sphere","Sphere",IF(F835="lead","Dormant lead","Needs review"))))))</f>
        <v/>
      </c>
      <c r="U835" s="9">
        <f>IF(A835="","",IF(OR(T835="Suppressed",T835="Recently active"),0,IF(F835="past-client",Scoring!$B$3,IF(F835="sphere",Scoring!$B$4,IF(F835="lead",Scoring!$B$5,0)))+MAX(1,MIN(3,N(G835)))*Scoring!$B$6+IF(H835="",Scoring!$B$10,IF(R835&lt;24,Scoring!$B$7,IF(R835&lt;60,Scoring!$B$8,Scoring!$B$9)))+IF(M835="Y",Scoring!$B$11,0)+IF(N(N835)&gt;=7,Scoring!$B$12,IF(N(N835)&gt;=4,Scoring!$B$13,0))))</f>
        <v/>
      </c>
      <c r="V835" s="9">
        <f>IF(A835="","",IF(OR(T835="Suppressed",T835="Recently active"),"-",IF(U835&gt;=Scoring!$B$14,"A",IF(U835&gt;=Scoring!$B$15,"B","C"))))</f>
        <v/>
      </c>
      <c r="W835" s="9">
        <f>IF(OR(A835="",V835="-"),"",COUNTIFS($V$2:$V$1001,"&lt;&gt;-",$U$2:$U$1001,"&gt;"&amp;U835)+1)</f>
        <v/>
      </c>
    </row>
    <row r="836">
      <c r="H836" s="8" t="n"/>
      <c r="R836" s="9">
        <f>IF(A836="","",IF(H836="","never",DATEDIF(H836,Scoring!$B$2,"m")))</f>
        <v/>
      </c>
      <c r="S836" s="9">
        <f>IF(A836="","",IF(L836="Y","None",IF(AND(E836&lt;&gt;"",J836="Y"),"Text",IF(AND(D836&lt;&gt;"",I836&lt;&gt;"Y"),"Email",IF(AND(E836&lt;&gt;"",K836="N"),"Call","None")))))</f>
        <v/>
      </c>
      <c r="T836" s="9">
        <f>IF(A836="","",IF(S836="None","Suppressed",IF(AND(H836&lt;&gt;"",R836&lt;Scoring!$B$16),"Recently active",IF(F836="past-client","Past client",IF(F836="sphere","Sphere",IF(F836="lead","Dormant lead","Needs review"))))))</f>
        <v/>
      </c>
      <c r="U836" s="9">
        <f>IF(A836="","",IF(OR(T836="Suppressed",T836="Recently active"),0,IF(F836="past-client",Scoring!$B$3,IF(F836="sphere",Scoring!$B$4,IF(F836="lead",Scoring!$B$5,0)))+MAX(1,MIN(3,N(G836)))*Scoring!$B$6+IF(H836="",Scoring!$B$10,IF(R836&lt;24,Scoring!$B$7,IF(R836&lt;60,Scoring!$B$8,Scoring!$B$9)))+IF(M836="Y",Scoring!$B$11,0)+IF(N(N836)&gt;=7,Scoring!$B$12,IF(N(N836)&gt;=4,Scoring!$B$13,0))))</f>
        <v/>
      </c>
      <c r="V836" s="9">
        <f>IF(A836="","",IF(OR(T836="Suppressed",T836="Recently active"),"-",IF(U836&gt;=Scoring!$B$14,"A",IF(U836&gt;=Scoring!$B$15,"B","C"))))</f>
        <v/>
      </c>
      <c r="W836" s="9">
        <f>IF(OR(A836="",V836="-"),"",COUNTIFS($V$2:$V$1001,"&lt;&gt;-",$U$2:$U$1001,"&gt;"&amp;U836)+1)</f>
        <v/>
      </c>
    </row>
    <row r="837">
      <c r="H837" s="8" t="n"/>
      <c r="R837" s="9">
        <f>IF(A837="","",IF(H837="","never",DATEDIF(H837,Scoring!$B$2,"m")))</f>
        <v/>
      </c>
      <c r="S837" s="9">
        <f>IF(A837="","",IF(L837="Y","None",IF(AND(E837&lt;&gt;"",J837="Y"),"Text",IF(AND(D837&lt;&gt;"",I837&lt;&gt;"Y"),"Email",IF(AND(E837&lt;&gt;"",K837="N"),"Call","None")))))</f>
        <v/>
      </c>
      <c r="T837" s="9">
        <f>IF(A837="","",IF(S837="None","Suppressed",IF(AND(H837&lt;&gt;"",R837&lt;Scoring!$B$16),"Recently active",IF(F837="past-client","Past client",IF(F837="sphere","Sphere",IF(F837="lead","Dormant lead","Needs review"))))))</f>
        <v/>
      </c>
      <c r="U837" s="9">
        <f>IF(A837="","",IF(OR(T837="Suppressed",T837="Recently active"),0,IF(F837="past-client",Scoring!$B$3,IF(F837="sphere",Scoring!$B$4,IF(F837="lead",Scoring!$B$5,0)))+MAX(1,MIN(3,N(G837)))*Scoring!$B$6+IF(H837="",Scoring!$B$10,IF(R837&lt;24,Scoring!$B$7,IF(R837&lt;60,Scoring!$B$8,Scoring!$B$9)))+IF(M837="Y",Scoring!$B$11,0)+IF(N(N837)&gt;=7,Scoring!$B$12,IF(N(N837)&gt;=4,Scoring!$B$13,0))))</f>
        <v/>
      </c>
      <c r="V837" s="9">
        <f>IF(A837="","",IF(OR(T837="Suppressed",T837="Recently active"),"-",IF(U837&gt;=Scoring!$B$14,"A",IF(U837&gt;=Scoring!$B$15,"B","C"))))</f>
        <v/>
      </c>
      <c r="W837" s="9">
        <f>IF(OR(A837="",V837="-"),"",COUNTIFS($V$2:$V$1001,"&lt;&gt;-",$U$2:$U$1001,"&gt;"&amp;U837)+1)</f>
        <v/>
      </c>
    </row>
    <row r="838">
      <c r="H838" s="8" t="n"/>
      <c r="R838" s="9">
        <f>IF(A838="","",IF(H838="","never",DATEDIF(H838,Scoring!$B$2,"m")))</f>
        <v/>
      </c>
      <c r="S838" s="9">
        <f>IF(A838="","",IF(L838="Y","None",IF(AND(E838&lt;&gt;"",J838="Y"),"Text",IF(AND(D838&lt;&gt;"",I838&lt;&gt;"Y"),"Email",IF(AND(E838&lt;&gt;"",K838="N"),"Call","None")))))</f>
        <v/>
      </c>
      <c r="T838" s="9">
        <f>IF(A838="","",IF(S838="None","Suppressed",IF(AND(H838&lt;&gt;"",R838&lt;Scoring!$B$16),"Recently active",IF(F838="past-client","Past client",IF(F838="sphere","Sphere",IF(F838="lead","Dormant lead","Needs review"))))))</f>
        <v/>
      </c>
      <c r="U838" s="9">
        <f>IF(A838="","",IF(OR(T838="Suppressed",T838="Recently active"),0,IF(F838="past-client",Scoring!$B$3,IF(F838="sphere",Scoring!$B$4,IF(F838="lead",Scoring!$B$5,0)))+MAX(1,MIN(3,N(G838)))*Scoring!$B$6+IF(H838="",Scoring!$B$10,IF(R838&lt;24,Scoring!$B$7,IF(R838&lt;60,Scoring!$B$8,Scoring!$B$9)))+IF(M838="Y",Scoring!$B$11,0)+IF(N(N838)&gt;=7,Scoring!$B$12,IF(N(N838)&gt;=4,Scoring!$B$13,0))))</f>
        <v/>
      </c>
      <c r="V838" s="9">
        <f>IF(A838="","",IF(OR(T838="Suppressed",T838="Recently active"),"-",IF(U838&gt;=Scoring!$B$14,"A",IF(U838&gt;=Scoring!$B$15,"B","C"))))</f>
        <v/>
      </c>
      <c r="W838" s="9">
        <f>IF(OR(A838="",V838="-"),"",COUNTIFS($V$2:$V$1001,"&lt;&gt;-",$U$2:$U$1001,"&gt;"&amp;U838)+1)</f>
        <v/>
      </c>
    </row>
    <row r="839">
      <c r="H839" s="8" t="n"/>
      <c r="R839" s="9">
        <f>IF(A839="","",IF(H839="","never",DATEDIF(H839,Scoring!$B$2,"m")))</f>
        <v/>
      </c>
      <c r="S839" s="9">
        <f>IF(A839="","",IF(L839="Y","None",IF(AND(E839&lt;&gt;"",J839="Y"),"Text",IF(AND(D839&lt;&gt;"",I839&lt;&gt;"Y"),"Email",IF(AND(E839&lt;&gt;"",K839="N"),"Call","None")))))</f>
        <v/>
      </c>
      <c r="T839" s="9">
        <f>IF(A839="","",IF(S839="None","Suppressed",IF(AND(H839&lt;&gt;"",R839&lt;Scoring!$B$16),"Recently active",IF(F839="past-client","Past client",IF(F839="sphere","Sphere",IF(F839="lead","Dormant lead","Needs review"))))))</f>
        <v/>
      </c>
      <c r="U839" s="9">
        <f>IF(A839="","",IF(OR(T839="Suppressed",T839="Recently active"),0,IF(F839="past-client",Scoring!$B$3,IF(F839="sphere",Scoring!$B$4,IF(F839="lead",Scoring!$B$5,0)))+MAX(1,MIN(3,N(G839)))*Scoring!$B$6+IF(H839="",Scoring!$B$10,IF(R839&lt;24,Scoring!$B$7,IF(R839&lt;60,Scoring!$B$8,Scoring!$B$9)))+IF(M839="Y",Scoring!$B$11,0)+IF(N(N839)&gt;=7,Scoring!$B$12,IF(N(N839)&gt;=4,Scoring!$B$13,0))))</f>
        <v/>
      </c>
      <c r="V839" s="9">
        <f>IF(A839="","",IF(OR(T839="Suppressed",T839="Recently active"),"-",IF(U839&gt;=Scoring!$B$14,"A",IF(U839&gt;=Scoring!$B$15,"B","C"))))</f>
        <v/>
      </c>
      <c r="W839" s="9">
        <f>IF(OR(A839="",V839="-"),"",COUNTIFS($V$2:$V$1001,"&lt;&gt;-",$U$2:$U$1001,"&gt;"&amp;U839)+1)</f>
        <v/>
      </c>
    </row>
    <row r="840">
      <c r="H840" s="8" t="n"/>
      <c r="R840" s="9">
        <f>IF(A840="","",IF(H840="","never",DATEDIF(H840,Scoring!$B$2,"m")))</f>
        <v/>
      </c>
      <c r="S840" s="9">
        <f>IF(A840="","",IF(L840="Y","None",IF(AND(E840&lt;&gt;"",J840="Y"),"Text",IF(AND(D840&lt;&gt;"",I840&lt;&gt;"Y"),"Email",IF(AND(E840&lt;&gt;"",K840="N"),"Call","None")))))</f>
        <v/>
      </c>
      <c r="T840" s="9">
        <f>IF(A840="","",IF(S840="None","Suppressed",IF(AND(H840&lt;&gt;"",R840&lt;Scoring!$B$16),"Recently active",IF(F840="past-client","Past client",IF(F840="sphere","Sphere",IF(F840="lead","Dormant lead","Needs review"))))))</f>
        <v/>
      </c>
      <c r="U840" s="9">
        <f>IF(A840="","",IF(OR(T840="Suppressed",T840="Recently active"),0,IF(F840="past-client",Scoring!$B$3,IF(F840="sphere",Scoring!$B$4,IF(F840="lead",Scoring!$B$5,0)))+MAX(1,MIN(3,N(G840)))*Scoring!$B$6+IF(H840="",Scoring!$B$10,IF(R840&lt;24,Scoring!$B$7,IF(R840&lt;60,Scoring!$B$8,Scoring!$B$9)))+IF(M840="Y",Scoring!$B$11,0)+IF(N(N840)&gt;=7,Scoring!$B$12,IF(N(N840)&gt;=4,Scoring!$B$13,0))))</f>
        <v/>
      </c>
      <c r="V840" s="9">
        <f>IF(A840="","",IF(OR(T840="Suppressed",T840="Recently active"),"-",IF(U840&gt;=Scoring!$B$14,"A",IF(U840&gt;=Scoring!$B$15,"B","C"))))</f>
        <v/>
      </c>
      <c r="W840" s="9">
        <f>IF(OR(A840="",V840="-"),"",COUNTIFS($V$2:$V$1001,"&lt;&gt;-",$U$2:$U$1001,"&gt;"&amp;U840)+1)</f>
        <v/>
      </c>
    </row>
    <row r="841">
      <c r="H841" s="8" t="n"/>
      <c r="R841" s="9">
        <f>IF(A841="","",IF(H841="","never",DATEDIF(H841,Scoring!$B$2,"m")))</f>
        <v/>
      </c>
      <c r="S841" s="9">
        <f>IF(A841="","",IF(L841="Y","None",IF(AND(E841&lt;&gt;"",J841="Y"),"Text",IF(AND(D841&lt;&gt;"",I841&lt;&gt;"Y"),"Email",IF(AND(E841&lt;&gt;"",K841="N"),"Call","None")))))</f>
        <v/>
      </c>
      <c r="T841" s="9">
        <f>IF(A841="","",IF(S841="None","Suppressed",IF(AND(H841&lt;&gt;"",R841&lt;Scoring!$B$16),"Recently active",IF(F841="past-client","Past client",IF(F841="sphere","Sphere",IF(F841="lead","Dormant lead","Needs review"))))))</f>
        <v/>
      </c>
      <c r="U841" s="9">
        <f>IF(A841="","",IF(OR(T841="Suppressed",T841="Recently active"),0,IF(F841="past-client",Scoring!$B$3,IF(F841="sphere",Scoring!$B$4,IF(F841="lead",Scoring!$B$5,0)))+MAX(1,MIN(3,N(G841)))*Scoring!$B$6+IF(H841="",Scoring!$B$10,IF(R841&lt;24,Scoring!$B$7,IF(R841&lt;60,Scoring!$B$8,Scoring!$B$9)))+IF(M841="Y",Scoring!$B$11,0)+IF(N(N841)&gt;=7,Scoring!$B$12,IF(N(N841)&gt;=4,Scoring!$B$13,0))))</f>
        <v/>
      </c>
      <c r="V841" s="9">
        <f>IF(A841="","",IF(OR(T841="Suppressed",T841="Recently active"),"-",IF(U841&gt;=Scoring!$B$14,"A",IF(U841&gt;=Scoring!$B$15,"B","C"))))</f>
        <v/>
      </c>
      <c r="W841" s="9">
        <f>IF(OR(A841="",V841="-"),"",COUNTIFS($V$2:$V$1001,"&lt;&gt;-",$U$2:$U$1001,"&gt;"&amp;U841)+1)</f>
        <v/>
      </c>
    </row>
    <row r="842">
      <c r="H842" s="8" t="n"/>
      <c r="R842" s="9">
        <f>IF(A842="","",IF(H842="","never",DATEDIF(H842,Scoring!$B$2,"m")))</f>
        <v/>
      </c>
      <c r="S842" s="9">
        <f>IF(A842="","",IF(L842="Y","None",IF(AND(E842&lt;&gt;"",J842="Y"),"Text",IF(AND(D842&lt;&gt;"",I842&lt;&gt;"Y"),"Email",IF(AND(E842&lt;&gt;"",K842="N"),"Call","None")))))</f>
        <v/>
      </c>
      <c r="T842" s="9">
        <f>IF(A842="","",IF(S842="None","Suppressed",IF(AND(H842&lt;&gt;"",R842&lt;Scoring!$B$16),"Recently active",IF(F842="past-client","Past client",IF(F842="sphere","Sphere",IF(F842="lead","Dormant lead","Needs review"))))))</f>
        <v/>
      </c>
      <c r="U842" s="9">
        <f>IF(A842="","",IF(OR(T842="Suppressed",T842="Recently active"),0,IF(F842="past-client",Scoring!$B$3,IF(F842="sphere",Scoring!$B$4,IF(F842="lead",Scoring!$B$5,0)))+MAX(1,MIN(3,N(G842)))*Scoring!$B$6+IF(H842="",Scoring!$B$10,IF(R842&lt;24,Scoring!$B$7,IF(R842&lt;60,Scoring!$B$8,Scoring!$B$9)))+IF(M842="Y",Scoring!$B$11,0)+IF(N(N842)&gt;=7,Scoring!$B$12,IF(N(N842)&gt;=4,Scoring!$B$13,0))))</f>
        <v/>
      </c>
      <c r="V842" s="9">
        <f>IF(A842="","",IF(OR(T842="Suppressed",T842="Recently active"),"-",IF(U842&gt;=Scoring!$B$14,"A",IF(U842&gt;=Scoring!$B$15,"B","C"))))</f>
        <v/>
      </c>
      <c r="W842" s="9">
        <f>IF(OR(A842="",V842="-"),"",COUNTIFS($V$2:$V$1001,"&lt;&gt;-",$U$2:$U$1001,"&gt;"&amp;U842)+1)</f>
        <v/>
      </c>
    </row>
    <row r="843">
      <c r="H843" s="8" t="n"/>
      <c r="R843" s="9">
        <f>IF(A843="","",IF(H843="","never",DATEDIF(H843,Scoring!$B$2,"m")))</f>
        <v/>
      </c>
      <c r="S843" s="9">
        <f>IF(A843="","",IF(L843="Y","None",IF(AND(E843&lt;&gt;"",J843="Y"),"Text",IF(AND(D843&lt;&gt;"",I843&lt;&gt;"Y"),"Email",IF(AND(E843&lt;&gt;"",K843="N"),"Call","None")))))</f>
        <v/>
      </c>
      <c r="T843" s="9">
        <f>IF(A843="","",IF(S843="None","Suppressed",IF(AND(H843&lt;&gt;"",R843&lt;Scoring!$B$16),"Recently active",IF(F843="past-client","Past client",IF(F843="sphere","Sphere",IF(F843="lead","Dormant lead","Needs review"))))))</f>
        <v/>
      </c>
      <c r="U843" s="9">
        <f>IF(A843="","",IF(OR(T843="Suppressed",T843="Recently active"),0,IF(F843="past-client",Scoring!$B$3,IF(F843="sphere",Scoring!$B$4,IF(F843="lead",Scoring!$B$5,0)))+MAX(1,MIN(3,N(G843)))*Scoring!$B$6+IF(H843="",Scoring!$B$10,IF(R843&lt;24,Scoring!$B$7,IF(R843&lt;60,Scoring!$B$8,Scoring!$B$9)))+IF(M843="Y",Scoring!$B$11,0)+IF(N(N843)&gt;=7,Scoring!$B$12,IF(N(N843)&gt;=4,Scoring!$B$13,0))))</f>
        <v/>
      </c>
      <c r="V843" s="9">
        <f>IF(A843="","",IF(OR(T843="Suppressed",T843="Recently active"),"-",IF(U843&gt;=Scoring!$B$14,"A",IF(U843&gt;=Scoring!$B$15,"B","C"))))</f>
        <v/>
      </c>
      <c r="W843" s="9">
        <f>IF(OR(A843="",V843="-"),"",COUNTIFS($V$2:$V$1001,"&lt;&gt;-",$U$2:$U$1001,"&gt;"&amp;U843)+1)</f>
        <v/>
      </c>
    </row>
    <row r="844">
      <c r="H844" s="8" t="n"/>
      <c r="R844" s="9">
        <f>IF(A844="","",IF(H844="","never",DATEDIF(H844,Scoring!$B$2,"m")))</f>
        <v/>
      </c>
      <c r="S844" s="9">
        <f>IF(A844="","",IF(L844="Y","None",IF(AND(E844&lt;&gt;"",J844="Y"),"Text",IF(AND(D844&lt;&gt;"",I844&lt;&gt;"Y"),"Email",IF(AND(E844&lt;&gt;"",K844="N"),"Call","None")))))</f>
        <v/>
      </c>
      <c r="T844" s="9">
        <f>IF(A844="","",IF(S844="None","Suppressed",IF(AND(H844&lt;&gt;"",R844&lt;Scoring!$B$16),"Recently active",IF(F844="past-client","Past client",IF(F844="sphere","Sphere",IF(F844="lead","Dormant lead","Needs review"))))))</f>
        <v/>
      </c>
      <c r="U844" s="9">
        <f>IF(A844="","",IF(OR(T844="Suppressed",T844="Recently active"),0,IF(F844="past-client",Scoring!$B$3,IF(F844="sphere",Scoring!$B$4,IF(F844="lead",Scoring!$B$5,0)))+MAX(1,MIN(3,N(G844)))*Scoring!$B$6+IF(H844="",Scoring!$B$10,IF(R844&lt;24,Scoring!$B$7,IF(R844&lt;60,Scoring!$B$8,Scoring!$B$9)))+IF(M844="Y",Scoring!$B$11,0)+IF(N(N844)&gt;=7,Scoring!$B$12,IF(N(N844)&gt;=4,Scoring!$B$13,0))))</f>
        <v/>
      </c>
      <c r="V844" s="9">
        <f>IF(A844="","",IF(OR(T844="Suppressed",T844="Recently active"),"-",IF(U844&gt;=Scoring!$B$14,"A",IF(U844&gt;=Scoring!$B$15,"B","C"))))</f>
        <v/>
      </c>
      <c r="W844" s="9">
        <f>IF(OR(A844="",V844="-"),"",COUNTIFS($V$2:$V$1001,"&lt;&gt;-",$U$2:$U$1001,"&gt;"&amp;U844)+1)</f>
        <v/>
      </c>
    </row>
    <row r="845">
      <c r="H845" s="8" t="n"/>
      <c r="R845" s="9">
        <f>IF(A845="","",IF(H845="","never",DATEDIF(H845,Scoring!$B$2,"m")))</f>
        <v/>
      </c>
      <c r="S845" s="9">
        <f>IF(A845="","",IF(L845="Y","None",IF(AND(E845&lt;&gt;"",J845="Y"),"Text",IF(AND(D845&lt;&gt;"",I845&lt;&gt;"Y"),"Email",IF(AND(E845&lt;&gt;"",K845="N"),"Call","None")))))</f>
        <v/>
      </c>
      <c r="T845" s="9">
        <f>IF(A845="","",IF(S845="None","Suppressed",IF(AND(H845&lt;&gt;"",R845&lt;Scoring!$B$16),"Recently active",IF(F845="past-client","Past client",IF(F845="sphere","Sphere",IF(F845="lead","Dormant lead","Needs review"))))))</f>
        <v/>
      </c>
      <c r="U845" s="9">
        <f>IF(A845="","",IF(OR(T845="Suppressed",T845="Recently active"),0,IF(F845="past-client",Scoring!$B$3,IF(F845="sphere",Scoring!$B$4,IF(F845="lead",Scoring!$B$5,0)))+MAX(1,MIN(3,N(G845)))*Scoring!$B$6+IF(H845="",Scoring!$B$10,IF(R845&lt;24,Scoring!$B$7,IF(R845&lt;60,Scoring!$B$8,Scoring!$B$9)))+IF(M845="Y",Scoring!$B$11,0)+IF(N(N845)&gt;=7,Scoring!$B$12,IF(N(N845)&gt;=4,Scoring!$B$13,0))))</f>
        <v/>
      </c>
      <c r="V845" s="9">
        <f>IF(A845="","",IF(OR(T845="Suppressed",T845="Recently active"),"-",IF(U845&gt;=Scoring!$B$14,"A",IF(U845&gt;=Scoring!$B$15,"B","C"))))</f>
        <v/>
      </c>
      <c r="W845" s="9">
        <f>IF(OR(A845="",V845="-"),"",COUNTIFS($V$2:$V$1001,"&lt;&gt;-",$U$2:$U$1001,"&gt;"&amp;U845)+1)</f>
        <v/>
      </c>
    </row>
    <row r="846">
      <c r="H846" s="8" t="n"/>
      <c r="R846" s="9">
        <f>IF(A846="","",IF(H846="","never",DATEDIF(H846,Scoring!$B$2,"m")))</f>
        <v/>
      </c>
      <c r="S846" s="9">
        <f>IF(A846="","",IF(L846="Y","None",IF(AND(E846&lt;&gt;"",J846="Y"),"Text",IF(AND(D846&lt;&gt;"",I846&lt;&gt;"Y"),"Email",IF(AND(E846&lt;&gt;"",K846="N"),"Call","None")))))</f>
        <v/>
      </c>
      <c r="T846" s="9">
        <f>IF(A846="","",IF(S846="None","Suppressed",IF(AND(H846&lt;&gt;"",R846&lt;Scoring!$B$16),"Recently active",IF(F846="past-client","Past client",IF(F846="sphere","Sphere",IF(F846="lead","Dormant lead","Needs review"))))))</f>
        <v/>
      </c>
      <c r="U846" s="9">
        <f>IF(A846="","",IF(OR(T846="Suppressed",T846="Recently active"),0,IF(F846="past-client",Scoring!$B$3,IF(F846="sphere",Scoring!$B$4,IF(F846="lead",Scoring!$B$5,0)))+MAX(1,MIN(3,N(G846)))*Scoring!$B$6+IF(H846="",Scoring!$B$10,IF(R846&lt;24,Scoring!$B$7,IF(R846&lt;60,Scoring!$B$8,Scoring!$B$9)))+IF(M846="Y",Scoring!$B$11,0)+IF(N(N846)&gt;=7,Scoring!$B$12,IF(N(N846)&gt;=4,Scoring!$B$13,0))))</f>
        <v/>
      </c>
      <c r="V846" s="9">
        <f>IF(A846="","",IF(OR(T846="Suppressed",T846="Recently active"),"-",IF(U846&gt;=Scoring!$B$14,"A",IF(U846&gt;=Scoring!$B$15,"B","C"))))</f>
        <v/>
      </c>
      <c r="W846" s="9">
        <f>IF(OR(A846="",V846="-"),"",COUNTIFS($V$2:$V$1001,"&lt;&gt;-",$U$2:$U$1001,"&gt;"&amp;U846)+1)</f>
        <v/>
      </c>
    </row>
    <row r="847">
      <c r="H847" s="8" t="n"/>
      <c r="R847" s="9">
        <f>IF(A847="","",IF(H847="","never",DATEDIF(H847,Scoring!$B$2,"m")))</f>
        <v/>
      </c>
      <c r="S847" s="9">
        <f>IF(A847="","",IF(L847="Y","None",IF(AND(E847&lt;&gt;"",J847="Y"),"Text",IF(AND(D847&lt;&gt;"",I847&lt;&gt;"Y"),"Email",IF(AND(E847&lt;&gt;"",K847="N"),"Call","None")))))</f>
        <v/>
      </c>
      <c r="T847" s="9">
        <f>IF(A847="","",IF(S847="None","Suppressed",IF(AND(H847&lt;&gt;"",R847&lt;Scoring!$B$16),"Recently active",IF(F847="past-client","Past client",IF(F847="sphere","Sphere",IF(F847="lead","Dormant lead","Needs review"))))))</f>
        <v/>
      </c>
      <c r="U847" s="9">
        <f>IF(A847="","",IF(OR(T847="Suppressed",T847="Recently active"),0,IF(F847="past-client",Scoring!$B$3,IF(F847="sphere",Scoring!$B$4,IF(F847="lead",Scoring!$B$5,0)))+MAX(1,MIN(3,N(G847)))*Scoring!$B$6+IF(H847="",Scoring!$B$10,IF(R847&lt;24,Scoring!$B$7,IF(R847&lt;60,Scoring!$B$8,Scoring!$B$9)))+IF(M847="Y",Scoring!$B$11,0)+IF(N(N847)&gt;=7,Scoring!$B$12,IF(N(N847)&gt;=4,Scoring!$B$13,0))))</f>
        <v/>
      </c>
      <c r="V847" s="9">
        <f>IF(A847="","",IF(OR(T847="Suppressed",T847="Recently active"),"-",IF(U847&gt;=Scoring!$B$14,"A",IF(U847&gt;=Scoring!$B$15,"B","C"))))</f>
        <v/>
      </c>
      <c r="W847" s="9">
        <f>IF(OR(A847="",V847="-"),"",COUNTIFS($V$2:$V$1001,"&lt;&gt;-",$U$2:$U$1001,"&gt;"&amp;U847)+1)</f>
        <v/>
      </c>
    </row>
    <row r="848">
      <c r="H848" s="8" t="n"/>
      <c r="R848" s="9">
        <f>IF(A848="","",IF(H848="","never",DATEDIF(H848,Scoring!$B$2,"m")))</f>
        <v/>
      </c>
      <c r="S848" s="9">
        <f>IF(A848="","",IF(L848="Y","None",IF(AND(E848&lt;&gt;"",J848="Y"),"Text",IF(AND(D848&lt;&gt;"",I848&lt;&gt;"Y"),"Email",IF(AND(E848&lt;&gt;"",K848="N"),"Call","None")))))</f>
        <v/>
      </c>
      <c r="T848" s="9">
        <f>IF(A848="","",IF(S848="None","Suppressed",IF(AND(H848&lt;&gt;"",R848&lt;Scoring!$B$16),"Recently active",IF(F848="past-client","Past client",IF(F848="sphere","Sphere",IF(F848="lead","Dormant lead","Needs review"))))))</f>
        <v/>
      </c>
      <c r="U848" s="9">
        <f>IF(A848="","",IF(OR(T848="Suppressed",T848="Recently active"),0,IF(F848="past-client",Scoring!$B$3,IF(F848="sphere",Scoring!$B$4,IF(F848="lead",Scoring!$B$5,0)))+MAX(1,MIN(3,N(G848)))*Scoring!$B$6+IF(H848="",Scoring!$B$10,IF(R848&lt;24,Scoring!$B$7,IF(R848&lt;60,Scoring!$B$8,Scoring!$B$9)))+IF(M848="Y",Scoring!$B$11,0)+IF(N(N848)&gt;=7,Scoring!$B$12,IF(N(N848)&gt;=4,Scoring!$B$13,0))))</f>
        <v/>
      </c>
      <c r="V848" s="9">
        <f>IF(A848="","",IF(OR(T848="Suppressed",T848="Recently active"),"-",IF(U848&gt;=Scoring!$B$14,"A",IF(U848&gt;=Scoring!$B$15,"B","C"))))</f>
        <v/>
      </c>
      <c r="W848" s="9">
        <f>IF(OR(A848="",V848="-"),"",COUNTIFS($V$2:$V$1001,"&lt;&gt;-",$U$2:$U$1001,"&gt;"&amp;U848)+1)</f>
        <v/>
      </c>
    </row>
    <row r="849">
      <c r="H849" s="8" t="n"/>
      <c r="R849" s="9">
        <f>IF(A849="","",IF(H849="","never",DATEDIF(H849,Scoring!$B$2,"m")))</f>
        <v/>
      </c>
      <c r="S849" s="9">
        <f>IF(A849="","",IF(L849="Y","None",IF(AND(E849&lt;&gt;"",J849="Y"),"Text",IF(AND(D849&lt;&gt;"",I849&lt;&gt;"Y"),"Email",IF(AND(E849&lt;&gt;"",K849="N"),"Call","None")))))</f>
        <v/>
      </c>
      <c r="T849" s="9">
        <f>IF(A849="","",IF(S849="None","Suppressed",IF(AND(H849&lt;&gt;"",R849&lt;Scoring!$B$16),"Recently active",IF(F849="past-client","Past client",IF(F849="sphere","Sphere",IF(F849="lead","Dormant lead","Needs review"))))))</f>
        <v/>
      </c>
      <c r="U849" s="9">
        <f>IF(A849="","",IF(OR(T849="Suppressed",T849="Recently active"),0,IF(F849="past-client",Scoring!$B$3,IF(F849="sphere",Scoring!$B$4,IF(F849="lead",Scoring!$B$5,0)))+MAX(1,MIN(3,N(G849)))*Scoring!$B$6+IF(H849="",Scoring!$B$10,IF(R849&lt;24,Scoring!$B$7,IF(R849&lt;60,Scoring!$B$8,Scoring!$B$9)))+IF(M849="Y",Scoring!$B$11,0)+IF(N(N849)&gt;=7,Scoring!$B$12,IF(N(N849)&gt;=4,Scoring!$B$13,0))))</f>
        <v/>
      </c>
      <c r="V849" s="9">
        <f>IF(A849="","",IF(OR(T849="Suppressed",T849="Recently active"),"-",IF(U849&gt;=Scoring!$B$14,"A",IF(U849&gt;=Scoring!$B$15,"B","C"))))</f>
        <v/>
      </c>
      <c r="W849" s="9">
        <f>IF(OR(A849="",V849="-"),"",COUNTIFS($V$2:$V$1001,"&lt;&gt;-",$U$2:$U$1001,"&gt;"&amp;U849)+1)</f>
        <v/>
      </c>
    </row>
    <row r="850">
      <c r="H850" s="8" t="n"/>
      <c r="R850" s="9">
        <f>IF(A850="","",IF(H850="","never",DATEDIF(H850,Scoring!$B$2,"m")))</f>
        <v/>
      </c>
      <c r="S850" s="9">
        <f>IF(A850="","",IF(L850="Y","None",IF(AND(E850&lt;&gt;"",J850="Y"),"Text",IF(AND(D850&lt;&gt;"",I850&lt;&gt;"Y"),"Email",IF(AND(E850&lt;&gt;"",K850="N"),"Call","None")))))</f>
        <v/>
      </c>
      <c r="T850" s="9">
        <f>IF(A850="","",IF(S850="None","Suppressed",IF(AND(H850&lt;&gt;"",R850&lt;Scoring!$B$16),"Recently active",IF(F850="past-client","Past client",IF(F850="sphere","Sphere",IF(F850="lead","Dormant lead","Needs review"))))))</f>
        <v/>
      </c>
      <c r="U850" s="9">
        <f>IF(A850="","",IF(OR(T850="Suppressed",T850="Recently active"),0,IF(F850="past-client",Scoring!$B$3,IF(F850="sphere",Scoring!$B$4,IF(F850="lead",Scoring!$B$5,0)))+MAX(1,MIN(3,N(G850)))*Scoring!$B$6+IF(H850="",Scoring!$B$10,IF(R850&lt;24,Scoring!$B$7,IF(R850&lt;60,Scoring!$B$8,Scoring!$B$9)))+IF(M850="Y",Scoring!$B$11,0)+IF(N(N850)&gt;=7,Scoring!$B$12,IF(N(N850)&gt;=4,Scoring!$B$13,0))))</f>
        <v/>
      </c>
      <c r="V850" s="9">
        <f>IF(A850="","",IF(OR(T850="Suppressed",T850="Recently active"),"-",IF(U850&gt;=Scoring!$B$14,"A",IF(U850&gt;=Scoring!$B$15,"B","C"))))</f>
        <v/>
      </c>
      <c r="W850" s="9">
        <f>IF(OR(A850="",V850="-"),"",COUNTIFS($V$2:$V$1001,"&lt;&gt;-",$U$2:$U$1001,"&gt;"&amp;U850)+1)</f>
        <v/>
      </c>
    </row>
    <row r="851">
      <c r="H851" s="8" t="n"/>
      <c r="R851" s="9">
        <f>IF(A851="","",IF(H851="","never",DATEDIF(H851,Scoring!$B$2,"m")))</f>
        <v/>
      </c>
      <c r="S851" s="9">
        <f>IF(A851="","",IF(L851="Y","None",IF(AND(E851&lt;&gt;"",J851="Y"),"Text",IF(AND(D851&lt;&gt;"",I851&lt;&gt;"Y"),"Email",IF(AND(E851&lt;&gt;"",K851="N"),"Call","None")))))</f>
        <v/>
      </c>
      <c r="T851" s="9">
        <f>IF(A851="","",IF(S851="None","Suppressed",IF(AND(H851&lt;&gt;"",R851&lt;Scoring!$B$16),"Recently active",IF(F851="past-client","Past client",IF(F851="sphere","Sphere",IF(F851="lead","Dormant lead","Needs review"))))))</f>
        <v/>
      </c>
      <c r="U851" s="9">
        <f>IF(A851="","",IF(OR(T851="Suppressed",T851="Recently active"),0,IF(F851="past-client",Scoring!$B$3,IF(F851="sphere",Scoring!$B$4,IF(F851="lead",Scoring!$B$5,0)))+MAX(1,MIN(3,N(G851)))*Scoring!$B$6+IF(H851="",Scoring!$B$10,IF(R851&lt;24,Scoring!$B$7,IF(R851&lt;60,Scoring!$B$8,Scoring!$B$9)))+IF(M851="Y",Scoring!$B$11,0)+IF(N(N851)&gt;=7,Scoring!$B$12,IF(N(N851)&gt;=4,Scoring!$B$13,0))))</f>
        <v/>
      </c>
      <c r="V851" s="9">
        <f>IF(A851="","",IF(OR(T851="Suppressed",T851="Recently active"),"-",IF(U851&gt;=Scoring!$B$14,"A",IF(U851&gt;=Scoring!$B$15,"B","C"))))</f>
        <v/>
      </c>
      <c r="W851" s="9">
        <f>IF(OR(A851="",V851="-"),"",COUNTIFS($V$2:$V$1001,"&lt;&gt;-",$U$2:$U$1001,"&gt;"&amp;U851)+1)</f>
        <v/>
      </c>
    </row>
    <row r="852">
      <c r="H852" s="8" t="n"/>
      <c r="R852" s="9">
        <f>IF(A852="","",IF(H852="","never",DATEDIF(H852,Scoring!$B$2,"m")))</f>
        <v/>
      </c>
      <c r="S852" s="9">
        <f>IF(A852="","",IF(L852="Y","None",IF(AND(E852&lt;&gt;"",J852="Y"),"Text",IF(AND(D852&lt;&gt;"",I852&lt;&gt;"Y"),"Email",IF(AND(E852&lt;&gt;"",K852="N"),"Call","None")))))</f>
        <v/>
      </c>
      <c r="T852" s="9">
        <f>IF(A852="","",IF(S852="None","Suppressed",IF(AND(H852&lt;&gt;"",R852&lt;Scoring!$B$16),"Recently active",IF(F852="past-client","Past client",IF(F852="sphere","Sphere",IF(F852="lead","Dormant lead","Needs review"))))))</f>
        <v/>
      </c>
      <c r="U852" s="9">
        <f>IF(A852="","",IF(OR(T852="Suppressed",T852="Recently active"),0,IF(F852="past-client",Scoring!$B$3,IF(F852="sphere",Scoring!$B$4,IF(F852="lead",Scoring!$B$5,0)))+MAX(1,MIN(3,N(G852)))*Scoring!$B$6+IF(H852="",Scoring!$B$10,IF(R852&lt;24,Scoring!$B$7,IF(R852&lt;60,Scoring!$B$8,Scoring!$B$9)))+IF(M852="Y",Scoring!$B$11,0)+IF(N(N852)&gt;=7,Scoring!$B$12,IF(N(N852)&gt;=4,Scoring!$B$13,0))))</f>
        <v/>
      </c>
      <c r="V852" s="9">
        <f>IF(A852="","",IF(OR(T852="Suppressed",T852="Recently active"),"-",IF(U852&gt;=Scoring!$B$14,"A",IF(U852&gt;=Scoring!$B$15,"B","C"))))</f>
        <v/>
      </c>
      <c r="W852" s="9">
        <f>IF(OR(A852="",V852="-"),"",COUNTIFS($V$2:$V$1001,"&lt;&gt;-",$U$2:$U$1001,"&gt;"&amp;U852)+1)</f>
        <v/>
      </c>
    </row>
    <row r="853">
      <c r="H853" s="8" t="n"/>
      <c r="R853" s="9">
        <f>IF(A853="","",IF(H853="","never",DATEDIF(H853,Scoring!$B$2,"m")))</f>
        <v/>
      </c>
      <c r="S853" s="9">
        <f>IF(A853="","",IF(L853="Y","None",IF(AND(E853&lt;&gt;"",J853="Y"),"Text",IF(AND(D853&lt;&gt;"",I853&lt;&gt;"Y"),"Email",IF(AND(E853&lt;&gt;"",K853="N"),"Call","None")))))</f>
        <v/>
      </c>
      <c r="T853" s="9">
        <f>IF(A853="","",IF(S853="None","Suppressed",IF(AND(H853&lt;&gt;"",R853&lt;Scoring!$B$16),"Recently active",IF(F853="past-client","Past client",IF(F853="sphere","Sphere",IF(F853="lead","Dormant lead","Needs review"))))))</f>
        <v/>
      </c>
      <c r="U853" s="9">
        <f>IF(A853="","",IF(OR(T853="Suppressed",T853="Recently active"),0,IF(F853="past-client",Scoring!$B$3,IF(F853="sphere",Scoring!$B$4,IF(F853="lead",Scoring!$B$5,0)))+MAX(1,MIN(3,N(G853)))*Scoring!$B$6+IF(H853="",Scoring!$B$10,IF(R853&lt;24,Scoring!$B$7,IF(R853&lt;60,Scoring!$B$8,Scoring!$B$9)))+IF(M853="Y",Scoring!$B$11,0)+IF(N(N853)&gt;=7,Scoring!$B$12,IF(N(N853)&gt;=4,Scoring!$B$13,0))))</f>
        <v/>
      </c>
      <c r="V853" s="9">
        <f>IF(A853="","",IF(OR(T853="Suppressed",T853="Recently active"),"-",IF(U853&gt;=Scoring!$B$14,"A",IF(U853&gt;=Scoring!$B$15,"B","C"))))</f>
        <v/>
      </c>
      <c r="W853" s="9">
        <f>IF(OR(A853="",V853="-"),"",COUNTIFS($V$2:$V$1001,"&lt;&gt;-",$U$2:$U$1001,"&gt;"&amp;U853)+1)</f>
        <v/>
      </c>
    </row>
    <row r="854">
      <c r="H854" s="8" t="n"/>
      <c r="R854" s="9">
        <f>IF(A854="","",IF(H854="","never",DATEDIF(H854,Scoring!$B$2,"m")))</f>
        <v/>
      </c>
      <c r="S854" s="9">
        <f>IF(A854="","",IF(L854="Y","None",IF(AND(E854&lt;&gt;"",J854="Y"),"Text",IF(AND(D854&lt;&gt;"",I854&lt;&gt;"Y"),"Email",IF(AND(E854&lt;&gt;"",K854="N"),"Call","None")))))</f>
        <v/>
      </c>
      <c r="T854" s="9">
        <f>IF(A854="","",IF(S854="None","Suppressed",IF(AND(H854&lt;&gt;"",R854&lt;Scoring!$B$16),"Recently active",IF(F854="past-client","Past client",IF(F854="sphere","Sphere",IF(F854="lead","Dormant lead","Needs review"))))))</f>
        <v/>
      </c>
      <c r="U854" s="9">
        <f>IF(A854="","",IF(OR(T854="Suppressed",T854="Recently active"),0,IF(F854="past-client",Scoring!$B$3,IF(F854="sphere",Scoring!$B$4,IF(F854="lead",Scoring!$B$5,0)))+MAX(1,MIN(3,N(G854)))*Scoring!$B$6+IF(H854="",Scoring!$B$10,IF(R854&lt;24,Scoring!$B$7,IF(R854&lt;60,Scoring!$B$8,Scoring!$B$9)))+IF(M854="Y",Scoring!$B$11,0)+IF(N(N854)&gt;=7,Scoring!$B$12,IF(N(N854)&gt;=4,Scoring!$B$13,0))))</f>
        <v/>
      </c>
      <c r="V854" s="9">
        <f>IF(A854="","",IF(OR(T854="Suppressed",T854="Recently active"),"-",IF(U854&gt;=Scoring!$B$14,"A",IF(U854&gt;=Scoring!$B$15,"B","C"))))</f>
        <v/>
      </c>
      <c r="W854" s="9">
        <f>IF(OR(A854="",V854="-"),"",COUNTIFS($V$2:$V$1001,"&lt;&gt;-",$U$2:$U$1001,"&gt;"&amp;U854)+1)</f>
        <v/>
      </c>
    </row>
    <row r="855">
      <c r="H855" s="8" t="n"/>
      <c r="R855" s="9">
        <f>IF(A855="","",IF(H855="","never",DATEDIF(H855,Scoring!$B$2,"m")))</f>
        <v/>
      </c>
      <c r="S855" s="9">
        <f>IF(A855="","",IF(L855="Y","None",IF(AND(E855&lt;&gt;"",J855="Y"),"Text",IF(AND(D855&lt;&gt;"",I855&lt;&gt;"Y"),"Email",IF(AND(E855&lt;&gt;"",K855="N"),"Call","None")))))</f>
        <v/>
      </c>
      <c r="T855" s="9">
        <f>IF(A855="","",IF(S855="None","Suppressed",IF(AND(H855&lt;&gt;"",R855&lt;Scoring!$B$16),"Recently active",IF(F855="past-client","Past client",IF(F855="sphere","Sphere",IF(F855="lead","Dormant lead","Needs review"))))))</f>
        <v/>
      </c>
      <c r="U855" s="9">
        <f>IF(A855="","",IF(OR(T855="Suppressed",T855="Recently active"),0,IF(F855="past-client",Scoring!$B$3,IF(F855="sphere",Scoring!$B$4,IF(F855="lead",Scoring!$B$5,0)))+MAX(1,MIN(3,N(G855)))*Scoring!$B$6+IF(H855="",Scoring!$B$10,IF(R855&lt;24,Scoring!$B$7,IF(R855&lt;60,Scoring!$B$8,Scoring!$B$9)))+IF(M855="Y",Scoring!$B$11,0)+IF(N(N855)&gt;=7,Scoring!$B$12,IF(N(N855)&gt;=4,Scoring!$B$13,0))))</f>
        <v/>
      </c>
      <c r="V855" s="9">
        <f>IF(A855="","",IF(OR(T855="Suppressed",T855="Recently active"),"-",IF(U855&gt;=Scoring!$B$14,"A",IF(U855&gt;=Scoring!$B$15,"B","C"))))</f>
        <v/>
      </c>
      <c r="W855" s="9">
        <f>IF(OR(A855="",V855="-"),"",COUNTIFS($V$2:$V$1001,"&lt;&gt;-",$U$2:$U$1001,"&gt;"&amp;U855)+1)</f>
        <v/>
      </c>
    </row>
    <row r="856">
      <c r="H856" s="8" t="n"/>
      <c r="R856" s="9">
        <f>IF(A856="","",IF(H856="","never",DATEDIF(H856,Scoring!$B$2,"m")))</f>
        <v/>
      </c>
      <c r="S856" s="9">
        <f>IF(A856="","",IF(L856="Y","None",IF(AND(E856&lt;&gt;"",J856="Y"),"Text",IF(AND(D856&lt;&gt;"",I856&lt;&gt;"Y"),"Email",IF(AND(E856&lt;&gt;"",K856="N"),"Call","None")))))</f>
        <v/>
      </c>
      <c r="T856" s="9">
        <f>IF(A856="","",IF(S856="None","Suppressed",IF(AND(H856&lt;&gt;"",R856&lt;Scoring!$B$16),"Recently active",IF(F856="past-client","Past client",IF(F856="sphere","Sphere",IF(F856="lead","Dormant lead","Needs review"))))))</f>
        <v/>
      </c>
      <c r="U856" s="9">
        <f>IF(A856="","",IF(OR(T856="Suppressed",T856="Recently active"),0,IF(F856="past-client",Scoring!$B$3,IF(F856="sphere",Scoring!$B$4,IF(F856="lead",Scoring!$B$5,0)))+MAX(1,MIN(3,N(G856)))*Scoring!$B$6+IF(H856="",Scoring!$B$10,IF(R856&lt;24,Scoring!$B$7,IF(R856&lt;60,Scoring!$B$8,Scoring!$B$9)))+IF(M856="Y",Scoring!$B$11,0)+IF(N(N856)&gt;=7,Scoring!$B$12,IF(N(N856)&gt;=4,Scoring!$B$13,0))))</f>
        <v/>
      </c>
      <c r="V856" s="9">
        <f>IF(A856="","",IF(OR(T856="Suppressed",T856="Recently active"),"-",IF(U856&gt;=Scoring!$B$14,"A",IF(U856&gt;=Scoring!$B$15,"B","C"))))</f>
        <v/>
      </c>
      <c r="W856" s="9">
        <f>IF(OR(A856="",V856="-"),"",COUNTIFS($V$2:$V$1001,"&lt;&gt;-",$U$2:$U$1001,"&gt;"&amp;U856)+1)</f>
        <v/>
      </c>
    </row>
    <row r="857">
      <c r="H857" s="8" t="n"/>
      <c r="R857" s="9">
        <f>IF(A857="","",IF(H857="","never",DATEDIF(H857,Scoring!$B$2,"m")))</f>
        <v/>
      </c>
      <c r="S857" s="9">
        <f>IF(A857="","",IF(L857="Y","None",IF(AND(E857&lt;&gt;"",J857="Y"),"Text",IF(AND(D857&lt;&gt;"",I857&lt;&gt;"Y"),"Email",IF(AND(E857&lt;&gt;"",K857="N"),"Call","None")))))</f>
        <v/>
      </c>
      <c r="T857" s="9">
        <f>IF(A857="","",IF(S857="None","Suppressed",IF(AND(H857&lt;&gt;"",R857&lt;Scoring!$B$16),"Recently active",IF(F857="past-client","Past client",IF(F857="sphere","Sphere",IF(F857="lead","Dormant lead","Needs review"))))))</f>
        <v/>
      </c>
      <c r="U857" s="9">
        <f>IF(A857="","",IF(OR(T857="Suppressed",T857="Recently active"),0,IF(F857="past-client",Scoring!$B$3,IF(F857="sphere",Scoring!$B$4,IF(F857="lead",Scoring!$B$5,0)))+MAX(1,MIN(3,N(G857)))*Scoring!$B$6+IF(H857="",Scoring!$B$10,IF(R857&lt;24,Scoring!$B$7,IF(R857&lt;60,Scoring!$B$8,Scoring!$B$9)))+IF(M857="Y",Scoring!$B$11,0)+IF(N(N857)&gt;=7,Scoring!$B$12,IF(N(N857)&gt;=4,Scoring!$B$13,0))))</f>
        <v/>
      </c>
      <c r="V857" s="9">
        <f>IF(A857="","",IF(OR(T857="Suppressed",T857="Recently active"),"-",IF(U857&gt;=Scoring!$B$14,"A",IF(U857&gt;=Scoring!$B$15,"B","C"))))</f>
        <v/>
      </c>
      <c r="W857" s="9">
        <f>IF(OR(A857="",V857="-"),"",COUNTIFS($V$2:$V$1001,"&lt;&gt;-",$U$2:$U$1001,"&gt;"&amp;U857)+1)</f>
        <v/>
      </c>
    </row>
    <row r="858">
      <c r="H858" s="8" t="n"/>
      <c r="R858" s="9">
        <f>IF(A858="","",IF(H858="","never",DATEDIF(H858,Scoring!$B$2,"m")))</f>
        <v/>
      </c>
      <c r="S858" s="9">
        <f>IF(A858="","",IF(L858="Y","None",IF(AND(E858&lt;&gt;"",J858="Y"),"Text",IF(AND(D858&lt;&gt;"",I858&lt;&gt;"Y"),"Email",IF(AND(E858&lt;&gt;"",K858="N"),"Call","None")))))</f>
        <v/>
      </c>
      <c r="T858" s="9">
        <f>IF(A858="","",IF(S858="None","Suppressed",IF(AND(H858&lt;&gt;"",R858&lt;Scoring!$B$16),"Recently active",IF(F858="past-client","Past client",IF(F858="sphere","Sphere",IF(F858="lead","Dormant lead","Needs review"))))))</f>
        <v/>
      </c>
      <c r="U858" s="9">
        <f>IF(A858="","",IF(OR(T858="Suppressed",T858="Recently active"),0,IF(F858="past-client",Scoring!$B$3,IF(F858="sphere",Scoring!$B$4,IF(F858="lead",Scoring!$B$5,0)))+MAX(1,MIN(3,N(G858)))*Scoring!$B$6+IF(H858="",Scoring!$B$10,IF(R858&lt;24,Scoring!$B$7,IF(R858&lt;60,Scoring!$B$8,Scoring!$B$9)))+IF(M858="Y",Scoring!$B$11,0)+IF(N(N858)&gt;=7,Scoring!$B$12,IF(N(N858)&gt;=4,Scoring!$B$13,0))))</f>
        <v/>
      </c>
      <c r="V858" s="9">
        <f>IF(A858="","",IF(OR(T858="Suppressed",T858="Recently active"),"-",IF(U858&gt;=Scoring!$B$14,"A",IF(U858&gt;=Scoring!$B$15,"B","C"))))</f>
        <v/>
      </c>
      <c r="W858" s="9">
        <f>IF(OR(A858="",V858="-"),"",COUNTIFS($V$2:$V$1001,"&lt;&gt;-",$U$2:$U$1001,"&gt;"&amp;U858)+1)</f>
        <v/>
      </c>
    </row>
    <row r="859">
      <c r="H859" s="8" t="n"/>
      <c r="R859" s="9">
        <f>IF(A859="","",IF(H859="","never",DATEDIF(H859,Scoring!$B$2,"m")))</f>
        <v/>
      </c>
      <c r="S859" s="9">
        <f>IF(A859="","",IF(L859="Y","None",IF(AND(E859&lt;&gt;"",J859="Y"),"Text",IF(AND(D859&lt;&gt;"",I859&lt;&gt;"Y"),"Email",IF(AND(E859&lt;&gt;"",K859="N"),"Call","None")))))</f>
        <v/>
      </c>
      <c r="T859" s="9">
        <f>IF(A859="","",IF(S859="None","Suppressed",IF(AND(H859&lt;&gt;"",R859&lt;Scoring!$B$16),"Recently active",IF(F859="past-client","Past client",IF(F859="sphere","Sphere",IF(F859="lead","Dormant lead","Needs review"))))))</f>
        <v/>
      </c>
      <c r="U859" s="9">
        <f>IF(A859="","",IF(OR(T859="Suppressed",T859="Recently active"),0,IF(F859="past-client",Scoring!$B$3,IF(F859="sphere",Scoring!$B$4,IF(F859="lead",Scoring!$B$5,0)))+MAX(1,MIN(3,N(G859)))*Scoring!$B$6+IF(H859="",Scoring!$B$10,IF(R859&lt;24,Scoring!$B$7,IF(R859&lt;60,Scoring!$B$8,Scoring!$B$9)))+IF(M859="Y",Scoring!$B$11,0)+IF(N(N859)&gt;=7,Scoring!$B$12,IF(N(N859)&gt;=4,Scoring!$B$13,0))))</f>
        <v/>
      </c>
      <c r="V859" s="9">
        <f>IF(A859="","",IF(OR(T859="Suppressed",T859="Recently active"),"-",IF(U859&gt;=Scoring!$B$14,"A",IF(U859&gt;=Scoring!$B$15,"B","C"))))</f>
        <v/>
      </c>
      <c r="W859" s="9">
        <f>IF(OR(A859="",V859="-"),"",COUNTIFS($V$2:$V$1001,"&lt;&gt;-",$U$2:$U$1001,"&gt;"&amp;U859)+1)</f>
        <v/>
      </c>
    </row>
    <row r="860">
      <c r="H860" s="8" t="n"/>
      <c r="R860" s="9">
        <f>IF(A860="","",IF(H860="","never",DATEDIF(H860,Scoring!$B$2,"m")))</f>
        <v/>
      </c>
      <c r="S860" s="9">
        <f>IF(A860="","",IF(L860="Y","None",IF(AND(E860&lt;&gt;"",J860="Y"),"Text",IF(AND(D860&lt;&gt;"",I860&lt;&gt;"Y"),"Email",IF(AND(E860&lt;&gt;"",K860="N"),"Call","None")))))</f>
        <v/>
      </c>
      <c r="T860" s="9">
        <f>IF(A860="","",IF(S860="None","Suppressed",IF(AND(H860&lt;&gt;"",R860&lt;Scoring!$B$16),"Recently active",IF(F860="past-client","Past client",IF(F860="sphere","Sphere",IF(F860="lead","Dormant lead","Needs review"))))))</f>
        <v/>
      </c>
      <c r="U860" s="9">
        <f>IF(A860="","",IF(OR(T860="Suppressed",T860="Recently active"),0,IF(F860="past-client",Scoring!$B$3,IF(F860="sphere",Scoring!$B$4,IF(F860="lead",Scoring!$B$5,0)))+MAX(1,MIN(3,N(G860)))*Scoring!$B$6+IF(H860="",Scoring!$B$10,IF(R860&lt;24,Scoring!$B$7,IF(R860&lt;60,Scoring!$B$8,Scoring!$B$9)))+IF(M860="Y",Scoring!$B$11,0)+IF(N(N860)&gt;=7,Scoring!$B$12,IF(N(N860)&gt;=4,Scoring!$B$13,0))))</f>
        <v/>
      </c>
      <c r="V860" s="9">
        <f>IF(A860="","",IF(OR(T860="Suppressed",T860="Recently active"),"-",IF(U860&gt;=Scoring!$B$14,"A",IF(U860&gt;=Scoring!$B$15,"B","C"))))</f>
        <v/>
      </c>
      <c r="W860" s="9">
        <f>IF(OR(A860="",V860="-"),"",COUNTIFS($V$2:$V$1001,"&lt;&gt;-",$U$2:$U$1001,"&gt;"&amp;U860)+1)</f>
        <v/>
      </c>
    </row>
    <row r="861">
      <c r="H861" s="8" t="n"/>
      <c r="R861" s="9">
        <f>IF(A861="","",IF(H861="","never",DATEDIF(H861,Scoring!$B$2,"m")))</f>
        <v/>
      </c>
      <c r="S861" s="9">
        <f>IF(A861="","",IF(L861="Y","None",IF(AND(E861&lt;&gt;"",J861="Y"),"Text",IF(AND(D861&lt;&gt;"",I861&lt;&gt;"Y"),"Email",IF(AND(E861&lt;&gt;"",K861="N"),"Call","None")))))</f>
        <v/>
      </c>
      <c r="T861" s="9">
        <f>IF(A861="","",IF(S861="None","Suppressed",IF(AND(H861&lt;&gt;"",R861&lt;Scoring!$B$16),"Recently active",IF(F861="past-client","Past client",IF(F861="sphere","Sphere",IF(F861="lead","Dormant lead","Needs review"))))))</f>
        <v/>
      </c>
      <c r="U861" s="9">
        <f>IF(A861="","",IF(OR(T861="Suppressed",T861="Recently active"),0,IF(F861="past-client",Scoring!$B$3,IF(F861="sphere",Scoring!$B$4,IF(F861="lead",Scoring!$B$5,0)))+MAX(1,MIN(3,N(G861)))*Scoring!$B$6+IF(H861="",Scoring!$B$10,IF(R861&lt;24,Scoring!$B$7,IF(R861&lt;60,Scoring!$B$8,Scoring!$B$9)))+IF(M861="Y",Scoring!$B$11,0)+IF(N(N861)&gt;=7,Scoring!$B$12,IF(N(N861)&gt;=4,Scoring!$B$13,0))))</f>
        <v/>
      </c>
      <c r="V861" s="9">
        <f>IF(A861="","",IF(OR(T861="Suppressed",T861="Recently active"),"-",IF(U861&gt;=Scoring!$B$14,"A",IF(U861&gt;=Scoring!$B$15,"B","C"))))</f>
        <v/>
      </c>
      <c r="W861" s="9">
        <f>IF(OR(A861="",V861="-"),"",COUNTIFS($V$2:$V$1001,"&lt;&gt;-",$U$2:$U$1001,"&gt;"&amp;U861)+1)</f>
        <v/>
      </c>
    </row>
    <row r="862">
      <c r="H862" s="8" t="n"/>
      <c r="R862" s="9">
        <f>IF(A862="","",IF(H862="","never",DATEDIF(H862,Scoring!$B$2,"m")))</f>
        <v/>
      </c>
      <c r="S862" s="9">
        <f>IF(A862="","",IF(L862="Y","None",IF(AND(E862&lt;&gt;"",J862="Y"),"Text",IF(AND(D862&lt;&gt;"",I862&lt;&gt;"Y"),"Email",IF(AND(E862&lt;&gt;"",K862="N"),"Call","None")))))</f>
        <v/>
      </c>
      <c r="T862" s="9">
        <f>IF(A862="","",IF(S862="None","Suppressed",IF(AND(H862&lt;&gt;"",R862&lt;Scoring!$B$16),"Recently active",IF(F862="past-client","Past client",IF(F862="sphere","Sphere",IF(F862="lead","Dormant lead","Needs review"))))))</f>
        <v/>
      </c>
      <c r="U862" s="9">
        <f>IF(A862="","",IF(OR(T862="Suppressed",T862="Recently active"),0,IF(F862="past-client",Scoring!$B$3,IF(F862="sphere",Scoring!$B$4,IF(F862="lead",Scoring!$B$5,0)))+MAX(1,MIN(3,N(G862)))*Scoring!$B$6+IF(H862="",Scoring!$B$10,IF(R862&lt;24,Scoring!$B$7,IF(R862&lt;60,Scoring!$B$8,Scoring!$B$9)))+IF(M862="Y",Scoring!$B$11,0)+IF(N(N862)&gt;=7,Scoring!$B$12,IF(N(N862)&gt;=4,Scoring!$B$13,0))))</f>
        <v/>
      </c>
      <c r="V862" s="9">
        <f>IF(A862="","",IF(OR(T862="Suppressed",T862="Recently active"),"-",IF(U862&gt;=Scoring!$B$14,"A",IF(U862&gt;=Scoring!$B$15,"B","C"))))</f>
        <v/>
      </c>
      <c r="W862" s="9">
        <f>IF(OR(A862="",V862="-"),"",COUNTIFS($V$2:$V$1001,"&lt;&gt;-",$U$2:$U$1001,"&gt;"&amp;U862)+1)</f>
        <v/>
      </c>
    </row>
    <row r="863">
      <c r="H863" s="8" t="n"/>
      <c r="R863" s="9">
        <f>IF(A863="","",IF(H863="","never",DATEDIF(H863,Scoring!$B$2,"m")))</f>
        <v/>
      </c>
      <c r="S863" s="9">
        <f>IF(A863="","",IF(L863="Y","None",IF(AND(E863&lt;&gt;"",J863="Y"),"Text",IF(AND(D863&lt;&gt;"",I863&lt;&gt;"Y"),"Email",IF(AND(E863&lt;&gt;"",K863="N"),"Call","None")))))</f>
        <v/>
      </c>
      <c r="T863" s="9">
        <f>IF(A863="","",IF(S863="None","Suppressed",IF(AND(H863&lt;&gt;"",R863&lt;Scoring!$B$16),"Recently active",IF(F863="past-client","Past client",IF(F863="sphere","Sphere",IF(F863="lead","Dormant lead","Needs review"))))))</f>
        <v/>
      </c>
      <c r="U863" s="9">
        <f>IF(A863="","",IF(OR(T863="Suppressed",T863="Recently active"),0,IF(F863="past-client",Scoring!$B$3,IF(F863="sphere",Scoring!$B$4,IF(F863="lead",Scoring!$B$5,0)))+MAX(1,MIN(3,N(G863)))*Scoring!$B$6+IF(H863="",Scoring!$B$10,IF(R863&lt;24,Scoring!$B$7,IF(R863&lt;60,Scoring!$B$8,Scoring!$B$9)))+IF(M863="Y",Scoring!$B$11,0)+IF(N(N863)&gt;=7,Scoring!$B$12,IF(N(N863)&gt;=4,Scoring!$B$13,0))))</f>
        <v/>
      </c>
      <c r="V863" s="9">
        <f>IF(A863="","",IF(OR(T863="Suppressed",T863="Recently active"),"-",IF(U863&gt;=Scoring!$B$14,"A",IF(U863&gt;=Scoring!$B$15,"B","C"))))</f>
        <v/>
      </c>
      <c r="W863" s="9">
        <f>IF(OR(A863="",V863="-"),"",COUNTIFS($V$2:$V$1001,"&lt;&gt;-",$U$2:$U$1001,"&gt;"&amp;U863)+1)</f>
        <v/>
      </c>
    </row>
    <row r="864">
      <c r="H864" s="8" t="n"/>
      <c r="R864" s="9">
        <f>IF(A864="","",IF(H864="","never",DATEDIF(H864,Scoring!$B$2,"m")))</f>
        <v/>
      </c>
      <c r="S864" s="9">
        <f>IF(A864="","",IF(L864="Y","None",IF(AND(E864&lt;&gt;"",J864="Y"),"Text",IF(AND(D864&lt;&gt;"",I864&lt;&gt;"Y"),"Email",IF(AND(E864&lt;&gt;"",K864="N"),"Call","None")))))</f>
        <v/>
      </c>
      <c r="T864" s="9">
        <f>IF(A864="","",IF(S864="None","Suppressed",IF(AND(H864&lt;&gt;"",R864&lt;Scoring!$B$16),"Recently active",IF(F864="past-client","Past client",IF(F864="sphere","Sphere",IF(F864="lead","Dormant lead","Needs review"))))))</f>
        <v/>
      </c>
      <c r="U864" s="9">
        <f>IF(A864="","",IF(OR(T864="Suppressed",T864="Recently active"),0,IF(F864="past-client",Scoring!$B$3,IF(F864="sphere",Scoring!$B$4,IF(F864="lead",Scoring!$B$5,0)))+MAX(1,MIN(3,N(G864)))*Scoring!$B$6+IF(H864="",Scoring!$B$10,IF(R864&lt;24,Scoring!$B$7,IF(R864&lt;60,Scoring!$B$8,Scoring!$B$9)))+IF(M864="Y",Scoring!$B$11,0)+IF(N(N864)&gt;=7,Scoring!$B$12,IF(N(N864)&gt;=4,Scoring!$B$13,0))))</f>
        <v/>
      </c>
      <c r="V864" s="9">
        <f>IF(A864="","",IF(OR(T864="Suppressed",T864="Recently active"),"-",IF(U864&gt;=Scoring!$B$14,"A",IF(U864&gt;=Scoring!$B$15,"B","C"))))</f>
        <v/>
      </c>
      <c r="W864" s="9">
        <f>IF(OR(A864="",V864="-"),"",COUNTIFS($V$2:$V$1001,"&lt;&gt;-",$U$2:$U$1001,"&gt;"&amp;U864)+1)</f>
        <v/>
      </c>
    </row>
    <row r="865">
      <c r="H865" s="8" t="n"/>
      <c r="R865" s="9">
        <f>IF(A865="","",IF(H865="","never",DATEDIF(H865,Scoring!$B$2,"m")))</f>
        <v/>
      </c>
      <c r="S865" s="9">
        <f>IF(A865="","",IF(L865="Y","None",IF(AND(E865&lt;&gt;"",J865="Y"),"Text",IF(AND(D865&lt;&gt;"",I865&lt;&gt;"Y"),"Email",IF(AND(E865&lt;&gt;"",K865="N"),"Call","None")))))</f>
        <v/>
      </c>
      <c r="T865" s="9">
        <f>IF(A865="","",IF(S865="None","Suppressed",IF(AND(H865&lt;&gt;"",R865&lt;Scoring!$B$16),"Recently active",IF(F865="past-client","Past client",IF(F865="sphere","Sphere",IF(F865="lead","Dormant lead","Needs review"))))))</f>
        <v/>
      </c>
      <c r="U865" s="9">
        <f>IF(A865="","",IF(OR(T865="Suppressed",T865="Recently active"),0,IF(F865="past-client",Scoring!$B$3,IF(F865="sphere",Scoring!$B$4,IF(F865="lead",Scoring!$B$5,0)))+MAX(1,MIN(3,N(G865)))*Scoring!$B$6+IF(H865="",Scoring!$B$10,IF(R865&lt;24,Scoring!$B$7,IF(R865&lt;60,Scoring!$B$8,Scoring!$B$9)))+IF(M865="Y",Scoring!$B$11,0)+IF(N(N865)&gt;=7,Scoring!$B$12,IF(N(N865)&gt;=4,Scoring!$B$13,0))))</f>
        <v/>
      </c>
      <c r="V865" s="9">
        <f>IF(A865="","",IF(OR(T865="Suppressed",T865="Recently active"),"-",IF(U865&gt;=Scoring!$B$14,"A",IF(U865&gt;=Scoring!$B$15,"B","C"))))</f>
        <v/>
      </c>
      <c r="W865" s="9">
        <f>IF(OR(A865="",V865="-"),"",COUNTIFS($V$2:$V$1001,"&lt;&gt;-",$U$2:$U$1001,"&gt;"&amp;U865)+1)</f>
        <v/>
      </c>
    </row>
    <row r="866">
      <c r="H866" s="8" t="n"/>
      <c r="R866" s="9">
        <f>IF(A866="","",IF(H866="","never",DATEDIF(H866,Scoring!$B$2,"m")))</f>
        <v/>
      </c>
      <c r="S866" s="9">
        <f>IF(A866="","",IF(L866="Y","None",IF(AND(E866&lt;&gt;"",J866="Y"),"Text",IF(AND(D866&lt;&gt;"",I866&lt;&gt;"Y"),"Email",IF(AND(E866&lt;&gt;"",K866="N"),"Call","None")))))</f>
        <v/>
      </c>
      <c r="T866" s="9">
        <f>IF(A866="","",IF(S866="None","Suppressed",IF(AND(H866&lt;&gt;"",R866&lt;Scoring!$B$16),"Recently active",IF(F866="past-client","Past client",IF(F866="sphere","Sphere",IF(F866="lead","Dormant lead","Needs review"))))))</f>
        <v/>
      </c>
      <c r="U866" s="9">
        <f>IF(A866="","",IF(OR(T866="Suppressed",T866="Recently active"),0,IF(F866="past-client",Scoring!$B$3,IF(F866="sphere",Scoring!$B$4,IF(F866="lead",Scoring!$B$5,0)))+MAX(1,MIN(3,N(G866)))*Scoring!$B$6+IF(H866="",Scoring!$B$10,IF(R866&lt;24,Scoring!$B$7,IF(R866&lt;60,Scoring!$B$8,Scoring!$B$9)))+IF(M866="Y",Scoring!$B$11,0)+IF(N(N866)&gt;=7,Scoring!$B$12,IF(N(N866)&gt;=4,Scoring!$B$13,0))))</f>
        <v/>
      </c>
      <c r="V866" s="9">
        <f>IF(A866="","",IF(OR(T866="Suppressed",T866="Recently active"),"-",IF(U866&gt;=Scoring!$B$14,"A",IF(U866&gt;=Scoring!$B$15,"B","C"))))</f>
        <v/>
      </c>
      <c r="W866" s="9">
        <f>IF(OR(A866="",V866="-"),"",COUNTIFS($V$2:$V$1001,"&lt;&gt;-",$U$2:$U$1001,"&gt;"&amp;U866)+1)</f>
        <v/>
      </c>
    </row>
    <row r="867">
      <c r="H867" s="8" t="n"/>
      <c r="R867" s="9">
        <f>IF(A867="","",IF(H867="","never",DATEDIF(H867,Scoring!$B$2,"m")))</f>
        <v/>
      </c>
      <c r="S867" s="9">
        <f>IF(A867="","",IF(L867="Y","None",IF(AND(E867&lt;&gt;"",J867="Y"),"Text",IF(AND(D867&lt;&gt;"",I867&lt;&gt;"Y"),"Email",IF(AND(E867&lt;&gt;"",K867="N"),"Call","None")))))</f>
        <v/>
      </c>
      <c r="T867" s="9">
        <f>IF(A867="","",IF(S867="None","Suppressed",IF(AND(H867&lt;&gt;"",R867&lt;Scoring!$B$16),"Recently active",IF(F867="past-client","Past client",IF(F867="sphere","Sphere",IF(F867="lead","Dormant lead","Needs review"))))))</f>
        <v/>
      </c>
      <c r="U867" s="9">
        <f>IF(A867="","",IF(OR(T867="Suppressed",T867="Recently active"),0,IF(F867="past-client",Scoring!$B$3,IF(F867="sphere",Scoring!$B$4,IF(F867="lead",Scoring!$B$5,0)))+MAX(1,MIN(3,N(G867)))*Scoring!$B$6+IF(H867="",Scoring!$B$10,IF(R867&lt;24,Scoring!$B$7,IF(R867&lt;60,Scoring!$B$8,Scoring!$B$9)))+IF(M867="Y",Scoring!$B$11,0)+IF(N(N867)&gt;=7,Scoring!$B$12,IF(N(N867)&gt;=4,Scoring!$B$13,0))))</f>
        <v/>
      </c>
      <c r="V867" s="9">
        <f>IF(A867="","",IF(OR(T867="Suppressed",T867="Recently active"),"-",IF(U867&gt;=Scoring!$B$14,"A",IF(U867&gt;=Scoring!$B$15,"B","C"))))</f>
        <v/>
      </c>
      <c r="W867" s="9">
        <f>IF(OR(A867="",V867="-"),"",COUNTIFS($V$2:$V$1001,"&lt;&gt;-",$U$2:$U$1001,"&gt;"&amp;U867)+1)</f>
        <v/>
      </c>
    </row>
    <row r="868">
      <c r="H868" s="8" t="n"/>
      <c r="R868" s="9">
        <f>IF(A868="","",IF(H868="","never",DATEDIF(H868,Scoring!$B$2,"m")))</f>
        <v/>
      </c>
      <c r="S868" s="9">
        <f>IF(A868="","",IF(L868="Y","None",IF(AND(E868&lt;&gt;"",J868="Y"),"Text",IF(AND(D868&lt;&gt;"",I868&lt;&gt;"Y"),"Email",IF(AND(E868&lt;&gt;"",K868="N"),"Call","None")))))</f>
        <v/>
      </c>
      <c r="T868" s="9">
        <f>IF(A868="","",IF(S868="None","Suppressed",IF(AND(H868&lt;&gt;"",R868&lt;Scoring!$B$16),"Recently active",IF(F868="past-client","Past client",IF(F868="sphere","Sphere",IF(F868="lead","Dormant lead","Needs review"))))))</f>
        <v/>
      </c>
      <c r="U868" s="9">
        <f>IF(A868="","",IF(OR(T868="Suppressed",T868="Recently active"),0,IF(F868="past-client",Scoring!$B$3,IF(F868="sphere",Scoring!$B$4,IF(F868="lead",Scoring!$B$5,0)))+MAX(1,MIN(3,N(G868)))*Scoring!$B$6+IF(H868="",Scoring!$B$10,IF(R868&lt;24,Scoring!$B$7,IF(R868&lt;60,Scoring!$B$8,Scoring!$B$9)))+IF(M868="Y",Scoring!$B$11,0)+IF(N(N868)&gt;=7,Scoring!$B$12,IF(N(N868)&gt;=4,Scoring!$B$13,0))))</f>
        <v/>
      </c>
      <c r="V868" s="9">
        <f>IF(A868="","",IF(OR(T868="Suppressed",T868="Recently active"),"-",IF(U868&gt;=Scoring!$B$14,"A",IF(U868&gt;=Scoring!$B$15,"B","C"))))</f>
        <v/>
      </c>
      <c r="W868" s="9">
        <f>IF(OR(A868="",V868="-"),"",COUNTIFS($V$2:$V$1001,"&lt;&gt;-",$U$2:$U$1001,"&gt;"&amp;U868)+1)</f>
        <v/>
      </c>
    </row>
    <row r="869">
      <c r="H869" s="8" t="n"/>
      <c r="R869" s="9">
        <f>IF(A869="","",IF(H869="","never",DATEDIF(H869,Scoring!$B$2,"m")))</f>
        <v/>
      </c>
      <c r="S869" s="9">
        <f>IF(A869="","",IF(L869="Y","None",IF(AND(E869&lt;&gt;"",J869="Y"),"Text",IF(AND(D869&lt;&gt;"",I869&lt;&gt;"Y"),"Email",IF(AND(E869&lt;&gt;"",K869="N"),"Call","None")))))</f>
        <v/>
      </c>
      <c r="T869" s="9">
        <f>IF(A869="","",IF(S869="None","Suppressed",IF(AND(H869&lt;&gt;"",R869&lt;Scoring!$B$16),"Recently active",IF(F869="past-client","Past client",IF(F869="sphere","Sphere",IF(F869="lead","Dormant lead","Needs review"))))))</f>
        <v/>
      </c>
      <c r="U869" s="9">
        <f>IF(A869="","",IF(OR(T869="Suppressed",T869="Recently active"),0,IF(F869="past-client",Scoring!$B$3,IF(F869="sphere",Scoring!$B$4,IF(F869="lead",Scoring!$B$5,0)))+MAX(1,MIN(3,N(G869)))*Scoring!$B$6+IF(H869="",Scoring!$B$10,IF(R869&lt;24,Scoring!$B$7,IF(R869&lt;60,Scoring!$B$8,Scoring!$B$9)))+IF(M869="Y",Scoring!$B$11,0)+IF(N(N869)&gt;=7,Scoring!$B$12,IF(N(N869)&gt;=4,Scoring!$B$13,0))))</f>
        <v/>
      </c>
      <c r="V869" s="9">
        <f>IF(A869="","",IF(OR(T869="Suppressed",T869="Recently active"),"-",IF(U869&gt;=Scoring!$B$14,"A",IF(U869&gt;=Scoring!$B$15,"B","C"))))</f>
        <v/>
      </c>
      <c r="W869" s="9">
        <f>IF(OR(A869="",V869="-"),"",COUNTIFS($V$2:$V$1001,"&lt;&gt;-",$U$2:$U$1001,"&gt;"&amp;U869)+1)</f>
        <v/>
      </c>
    </row>
    <row r="870">
      <c r="H870" s="8" t="n"/>
      <c r="R870" s="9">
        <f>IF(A870="","",IF(H870="","never",DATEDIF(H870,Scoring!$B$2,"m")))</f>
        <v/>
      </c>
      <c r="S870" s="9">
        <f>IF(A870="","",IF(L870="Y","None",IF(AND(E870&lt;&gt;"",J870="Y"),"Text",IF(AND(D870&lt;&gt;"",I870&lt;&gt;"Y"),"Email",IF(AND(E870&lt;&gt;"",K870="N"),"Call","None")))))</f>
        <v/>
      </c>
      <c r="T870" s="9">
        <f>IF(A870="","",IF(S870="None","Suppressed",IF(AND(H870&lt;&gt;"",R870&lt;Scoring!$B$16),"Recently active",IF(F870="past-client","Past client",IF(F870="sphere","Sphere",IF(F870="lead","Dormant lead","Needs review"))))))</f>
        <v/>
      </c>
      <c r="U870" s="9">
        <f>IF(A870="","",IF(OR(T870="Suppressed",T870="Recently active"),0,IF(F870="past-client",Scoring!$B$3,IF(F870="sphere",Scoring!$B$4,IF(F870="lead",Scoring!$B$5,0)))+MAX(1,MIN(3,N(G870)))*Scoring!$B$6+IF(H870="",Scoring!$B$10,IF(R870&lt;24,Scoring!$B$7,IF(R870&lt;60,Scoring!$B$8,Scoring!$B$9)))+IF(M870="Y",Scoring!$B$11,0)+IF(N(N870)&gt;=7,Scoring!$B$12,IF(N(N870)&gt;=4,Scoring!$B$13,0))))</f>
        <v/>
      </c>
      <c r="V870" s="9">
        <f>IF(A870="","",IF(OR(T870="Suppressed",T870="Recently active"),"-",IF(U870&gt;=Scoring!$B$14,"A",IF(U870&gt;=Scoring!$B$15,"B","C"))))</f>
        <v/>
      </c>
      <c r="W870" s="9">
        <f>IF(OR(A870="",V870="-"),"",COUNTIFS($V$2:$V$1001,"&lt;&gt;-",$U$2:$U$1001,"&gt;"&amp;U870)+1)</f>
        <v/>
      </c>
    </row>
    <row r="871">
      <c r="H871" s="8" t="n"/>
      <c r="R871" s="9">
        <f>IF(A871="","",IF(H871="","never",DATEDIF(H871,Scoring!$B$2,"m")))</f>
        <v/>
      </c>
      <c r="S871" s="9">
        <f>IF(A871="","",IF(L871="Y","None",IF(AND(E871&lt;&gt;"",J871="Y"),"Text",IF(AND(D871&lt;&gt;"",I871&lt;&gt;"Y"),"Email",IF(AND(E871&lt;&gt;"",K871="N"),"Call","None")))))</f>
        <v/>
      </c>
      <c r="T871" s="9">
        <f>IF(A871="","",IF(S871="None","Suppressed",IF(AND(H871&lt;&gt;"",R871&lt;Scoring!$B$16),"Recently active",IF(F871="past-client","Past client",IF(F871="sphere","Sphere",IF(F871="lead","Dormant lead","Needs review"))))))</f>
        <v/>
      </c>
      <c r="U871" s="9">
        <f>IF(A871="","",IF(OR(T871="Suppressed",T871="Recently active"),0,IF(F871="past-client",Scoring!$B$3,IF(F871="sphere",Scoring!$B$4,IF(F871="lead",Scoring!$B$5,0)))+MAX(1,MIN(3,N(G871)))*Scoring!$B$6+IF(H871="",Scoring!$B$10,IF(R871&lt;24,Scoring!$B$7,IF(R871&lt;60,Scoring!$B$8,Scoring!$B$9)))+IF(M871="Y",Scoring!$B$11,0)+IF(N(N871)&gt;=7,Scoring!$B$12,IF(N(N871)&gt;=4,Scoring!$B$13,0))))</f>
        <v/>
      </c>
      <c r="V871" s="9">
        <f>IF(A871="","",IF(OR(T871="Suppressed",T871="Recently active"),"-",IF(U871&gt;=Scoring!$B$14,"A",IF(U871&gt;=Scoring!$B$15,"B","C"))))</f>
        <v/>
      </c>
      <c r="W871" s="9">
        <f>IF(OR(A871="",V871="-"),"",COUNTIFS($V$2:$V$1001,"&lt;&gt;-",$U$2:$U$1001,"&gt;"&amp;U871)+1)</f>
        <v/>
      </c>
    </row>
    <row r="872">
      <c r="H872" s="8" t="n"/>
      <c r="R872" s="9">
        <f>IF(A872="","",IF(H872="","never",DATEDIF(H872,Scoring!$B$2,"m")))</f>
        <v/>
      </c>
      <c r="S872" s="9">
        <f>IF(A872="","",IF(L872="Y","None",IF(AND(E872&lt;&gt;"",J872="Y"),"Text",IF(AND(D872&lt;&gt;"",I872&lt;&gt;"Y"),"Email",IF(AND(E872&lt;&gt;"",K872="N"),"Call","None")))))</f>
        <v/>
      </c>
      <c r="T872" s="9">
        <f>IF(A872="","",IF(S872="None","Suppressed",IF(AND(H872&lt;&gt;"",R872&lt;Scoring!$B$16),"Recently active",IF(F872="past-client","Past client",IF(F872="sphere","Sphere",IF(F872="lead","Dormant lead","Needs review"))))))</f>
        <v/>
      </c>
      <c r="U872" s="9">
        <f>IF(A872="","",IF(OR(T872="Suppressed",T872="Recently active"),0,IF(F872="past-client",Scoring!$B$3,IF(F872="sphere",Scoring!$B$4,IF(F872="lead",Scoring!$B$5,0)))+MAX(1,MIN(3,N(G872)))*Scoring!$B$6+IF(H872="",Scoring!$B$10,IF(R872&lt;24,Scoring!$B$7,IF(R872&lt;60,Scoring!$B$8,Scoring!$B$9)))+IF(M872="Y",Scoring!$B$11,0)+IF(N(N872)&gt;=7,Scoring!$B$12,IF(N(N872)&gt;=4,Scoring!$B$13,0))))</f>
        <v/>
      </c>
      <c r="V872" s="9">
        <f>IF(A872="","",IF(OR(T872="Suppressed",T872="Recently active"),"-",IF(U872&gt;=Scoring!$B$14,"A",IF(U872&gt;=Scoring!$B$15,"B","C"))))</f>
        <v/>
      </c>
      <c r="W872" s="9">
        <f>IF(OR(A872="",V872="-"),"",COUNTIFS($V$2:$V$1001,"&lt;&gt;-",$U$2:$U$1001,"&gt;"&amp;U872)+1)</f>
        <v/>
      </c>
    </row>
    <row r="873">
      <c r="H873" s="8" t="n"/>
      <c r="R873" s="9">
        <f>IF(A873="","",IF(H873="","never",DATEDIF(H873,Scoring!$B$2,"m")))</f>
        <v/>
      </c>
      <c r="S873" s="9">
        <f>IF(A873="","",IF(L873="Y","None",IF(AND(E873&lt;&gt;"",J873="Y"),"Text",IF(AND(D873&lt;&gt;"",I873&lt;&gt;"Y"),"Email",IF(AND(E873&lt;&gt;"",K873="N"),"Call","None")))))</f>
        <v/>
      </c>
      <c r="T873" s="9">
        <f>IF(A873="","",IF(S873="None","Suppressed",IF(AND(H873&lt;&gt;"",R873&lt;Scoring!$B$16),"Recently active",IF(F873="past-client","Past client",IF(F873="sphere","Sphere",IF(F873="lead","Dormant lead","Needs review"))))))</f>
        <v/>
      </c>
      <c r="U873" s="9">
        <f>IF(A873="","",IF(OR(T873="Suppressed",T873="Recently active"),0,IF(F873="past-client",Scoring!$B$3,IF(F873="sphere",Scoring!$B$4,IF(F873="lead",Scoring!$B$5,0)))+MAX(1,MIN(3,N(G873)))*Scoring!$B$6+IF(H873="",Scoring!$B$10,IF(R873&lt;24,Scoring!$B$7,IF(R873&lt;60,Scoring!$B$8,Scoring!$B$9)))+IF(M873="Y",Scoring!$B$11,0)+IF(N(N873)&gt;=7,Scoring!$B$12,IF(N(N873)&gt;=4,Scoring!$B$13,0))))</f>
        <v/>
      </c>
      <c r="V873" s="9">
        <f>IF(A873="","",IF(OR(T873="Suppressed",T873="Recently active"),"-",IF(U873&gt;=Scoring!$B$14,"A",IF(U873&gt;=Scoring!$B$15,"B","C"))))</f>
        <v/>
      </c>
      <c r="W873" s="9">
        <f>IF(OR(A873="",V873="-"),"",COUNTIFS($V$2:$V$1001,"&lt;&gt;-",$U$2:$U$1001,"&gt;"&amp;U873)+1)</f>
        <v/>
      </c>
    </row>
    <row r="874">
      <c r="H874" s="8" t="n"/>
      <c r="R874" s="9">
        <f>IF(A874="","",IF(H874="","never",DATEDIF(H874,Scoring!$B$2,"m")))</f>
        <v/>
      </c>
      <c r="S874" s="9">
        <f>IF(A874="","",IF(L874="Y","None",IF(AND(E874&lt;&gt;"",J874="Y"),"Text",IF(AND(D874&lt;&gt;"",I874&lt;&gt;"Y"),"Email",IF(AND(E874&lt;&gt;"",K874="N"),"Call","None")))))</f>
        <v/>
      </c>
      <c r="T874" s="9">
        <f>IF(A874="","",IF(S874="None","Suppressed",IF(AND(H874&lt;&gt;"",R874&lt;Scoring!$B$16),"Recently active",IF(F874="past-client","Past client",IF(F874="sphere","Sphere",IF(F874="lead","Dormant lead","Needs review"))))))</f>
        <v/>
      </c>
      <c r="U874" s="9">
        <f>IF(A874="","",IF(OR(T874="Suppressed",T874="Recently active"),0,IF(F874="past-client",Scoring!$B$3,IF(F874="sphere",Scoring!$B$4,IF(F874="lead",Scoring!$B$5,0)))+MAX(1,MIN(3,N(G874)))*Scoring!$B$6+IF(H874="",Scoring!$B$10,IF(R874&lt;24,Scoring!$B$7,IF(R874&lt;60,Scoring!$B$8,Scoring!$B$9)))+IF(M874="Y",Scoring!$B$11,0)+IF(N(N874)&gt;=7,Scoring!$B$12,IF(N(N874)&gt;=4,Scoring!$B$13,0))))</f>
        <v/>
      </c>
      <c r="V874" s="9">
        <f>IF(A874="","",IF(OR(T874="Suppressed",T874="Recently active"),"-",IF(U874&gt;=Scoring!$B$14,"A",IF(U874&gt;=Scoring!$B$15,"B","C"))))</f>
        <v/>
      </c>
      <c r="W874" s="9">
        <f>IF(OR(A874="",V874="-"),"",COUNTIFS($V$2:$V$1001,"&lt;&gt;-",$U$2:$U$1001,"&gt;"&amp;U874)+1)</f>
        <v/>
      </c>
    </row>
    <row r="875">
      <c r="H875" s="8" t="n"/>
      <c r="R875" s="9">
        <f>IF(A875="","",IF(H875="","never",DATEDIF(H875,Scoring!$B$2,"m")))</f>
        <v/>
      </c>
      <c r="S875" s="9">
        <f>IF(A875="","",IF(L875="Y","None",IF(AND(E875&lt;&gt;"",J875="Y"),"Text",IF(AND(D875&lt;&gt;"",I875&lt;&gt;"Y"),"Email",IF(AND(E875&lt;&gt;"",K875="N"),"Call","None")))))</f>
        <v/>
      </c>
      <c r="T875" s="9">
        <f>IF(A875="","",IF(S875="None","Suppressed",IF(AND(H875&lt;&gt;"",R875&lt;Scoring!$B$16),"Recently active",IF(F875="past-client","Past client",IF(F875="sphere","Sphere",IF(F875="lead","Dormant lead","Needs review"))))))</f>
        <v/>
      </c>
      <c r="U875" s="9">
        <f>IF(A875="","",IF(OR(T875="Suppressed",T875="Recently active"),0,IF(F875="past-client",Scoring!$B$3,IF(F875="sphere",Scoring!$B$4,IF(F875="lead",Scoring!$B$5,0)))+MAX(1,MIN(3,N(G875)))*Scoring!$B$6+IF(H875="",Scoring!$B$10,IF(R875&lt;24,Scoring!$B$7,IF(R875&lt;60,Scoring!$B$8,Scoring!$B$9)))+IF(M875="Y",Scoring!$B$11,0)+IF(N(N875)&gt;=7,Scoring!$B$12,IF(N(N875)&gt;=4,Scoring!$B$13,0))))</f>
        <v/>
      </c>
      <c r="V875" s="9">
        <f>IF(A875="","",IF(OR(T875="Suppressed",T875="Recently active"),"-",IF(U875&gt;=Scoring!$B$14,"A",IF(U875&gt;=Scoring!$B$15,"B","C"))))</f>
        <v/>
      </c>
      <c r="W875" s="9">
        <f>IF(OR(A875="",V875="-"),"",COUNTIFS($V$2:$V$1001,"&lt;&gt;-",$U$2:$U$1001,"&gt;"&amp;U875)+1)</f>
        <v/>
      </c>
    </row>
    <row r="876">
      <c r="H876" s="8" t="n"/>
      <c r="R876" s="9">
        <f>IF(A876="","",IF(H876="","never",DATEDIF(H876,Scoring!$B$2,"m")))</f>
        <v/>
      </c>
      <c r="S876" s="9">
        <f>IF(A876="","",IF(L876="Y","None",IF(AND(E876&lt;&gt;"",J876="Y"),"Text",IF(AND(D876&lt;&gt;"",I876&lt;&gt;"Y"),"Email",IF(AND(E876&lt;&gt;"",K876="N"),"Call","None")))))</f>
        <v/>
      </c>
      <c r="T876" s="9">
        <f>IF(A876="","",IF(S876="None","Suppressed",IF(AND(H876&lt;&gt;"",R876&lt;Scoring!$B$16),"Recently active",IF(F876="past-client","Past client",IF(F876="sphere","Sphere",IF(F876="lead","Dormant lead","Needs review"))))))</f>
        <v/>
      </c>
      <c r="U876" s="9">
        <f>IF(A876="","",IF(OR(T876="Suppressed",T876="Recently active"),0,IF(F876="past-client",Scoring!$B$3,IF(F876="sphere",Scoring!$B$4,IF(F876="lead",Scoring!$B$5,0)))+MAX(1,MIN(3,N(G876)))*Scoring!$B$6+IF(H876="",Scoring!$B$10,IF(R876&lt;24,Scoring!$B$7,IF(R876&lt;60,Scoring!$B$8,Scoring!$B$9)))+IF(M876="Y",Scoring!$B$11,0)+IF(N(N876)&gt;=7,Scoring!$B$12,IF(N(N876)&gt;=4,Scoring!$B$13,0))))</f>
        <v/>
      </c>
      <c r="V876" s="9">
        <f>IF(A876="","",IF(OR(T876="Suppressed",T876="Recently active"),"-",IF(U876&gt;=Scoring!$B$14,"A",IF(U876&gt;=Scoring!$B$15,"B","C"))))</f>
        <v/>
      </c>
      <c r="W876" s="9">
        <f>IF(OR(A876="",V876="-"),"",COUNTIFS($V$2:$V$1001,"&lt;&gt;-",$U$2:$U$1001,"&gt;"&amp;U876)+1)</f>
        <v/>
      </c>
    </row>
    <row r="877">
      <c r="H877" s="8" t="n"/>
      <c r="R877" s="9">
        <f>IF(A877="","",IF(H877="","never",DATEDIF(H877,Scoring!$B$2,"m")))</f>
        <v/>
      </c>
      <c r="S877" s="9">
        <f>IF(A877="","",IF(L877="Y","None",IF(AND(E877&lt;&gt;"",J877="Y"),"Text",IF(AND(D877&lt;&gt;"",I877&lt;&gt;"Y"),"Email",IF(AND(E877&lt;&gt;"",K877="N"),"Call","None")))))</f>
        <v/>
      </c>
      <c r="T877" s="9">
        <f>IF(A877="","",IF(S877="None","Suppressed",IF(AND(H877&lt;&gt;"",R877&lt;Scoring!$B$16),"Recently active",IF(F877="past-client","Past client",IF(F877="sphere","Sphere",IF(F877="lead","Dormant lead","Needs review"))))))</f>
        <v/>
      </c>
      <c r="U877" s="9">
        <f>IF(A877="","",IF(OR(T877="Suppressed",T877="Recently active"),0,IF(F877="past-client",Scoring!$B$3,IF(F877="sphere",Scoring!$B$4,IF(F877="lead",Scoring!$B$5,0)))+MAX(1,MIN(3,N(G877)))*Scoring!$B$6+IF(H877="",Scoring!$B$10,IF(R877&lt;24,Scoring!$B$7,IF(R877&lt;60,Scoring!$B$8,Scoring!$B$9)))+IF(M877="Y",Scoring!$B$11,0)+IF(N(N877)&gt;=7,Scoring!$B$12,IF(N(N877)&gt;=4,Scoring!$B$13,0))))</f>
        <v/>
      </c>
      <c r="V877" s="9">
        <f>IF(A877="","",IF(OR(T877="Suppressed",T877="Recently active"),"-",IF(U877&gt;=Scoring!$B$14,"A",IF(U877&gt;=Scoring!$B$15,"B","C"))))</f>
        <v/>
      </c>
      <c r="W877" s="9">
        <f>IF(OR(A877="",V877="-"),"",COUNTIFS($V$2:$V$1001,"&lt;&gt;-",$U$2:$U$1001,"&gt;"&amp;U877)+1)</f>
        <v/>
      </c>
    </row>
    <row r="878">
      <c r="H878" s="8" t="n"/>
      <c r="R878" s="9">
        <f>IF(A878="","",IF(H878="","never",DATEDIF(H878,Scoring!$B$2,"m")))</f>
        <v/>
      </c>
      <c r="S878" s="9">
        <f>IF(A878="","",IF(L878="Y","None",IF(AND(E878&lt;&gt;"",J878="Y"),"Text",IF(AND(D878&lt;&gt;"",I878&lt;&gt;"Y"),"Email",IF(AND(E878&lt;&gt;"",K878="N"),"Call","None")))))</f>
        <v/>
      </c>
      <c r="T878" s="9">
        <f>IF(A878="","",IF(S878="None","Suppressed",IF(AND(H878&lt;&gt;"",R878&lt;Scoring!$B$16),"Recently active",IF(F878="past-client","Past client",IF(F878="sphere","Sphere",IF(F878="lead","Dormant lead","Needs review"))))))</f>
        <v/>
      </c>
      <c r="U878" s="9">
        <f>IF(A878="","",IF(OR(T878="Suppressed",T878="Recently active"),0,IF(F878="past-client",Scoring!$B$3,IF(F878="sphere",Scoring!$B$4,IF(F878="lead",Scoring!$B$5,0)))+MAX(1,MIN(3,N(G878)))*Scoring!$B$6+IF(H878="",Scoring!$B$10,IF(R878&lt;24,Scoring!$B$7,IF(R878&lt;60,Scoring!$B$8,Scoring!$B$9)))+IF(M878="Y",Scoring!$B$11,0)+IF(N(N878)&gt;=7,Scoring!$B$12,IF(N(N878)&gt;=4,Scoring!$B$13,0))))</f>
        <v/>
      </c>
      <c r="V878" s="9">
        <f>IF(A878="","",IF(OR(T878="Suppressed",T878="Recently active"),"-",IF(U878&gt;=Scoring!$B$14,"A",IF(U878&gt;=Scoring!$B$15,"B","C"))))</f>
        <v/>
      </c>
      <c r="W878" s="9">
        <f>IF(OR(A878="",V878="-"),"",COUNTIFS($V$2:$V$1001,"&lt;&gt;-",$U$2:$U$1001,"&gt;"&amp;U878)+1)</f>
        <v/>
      </c>
    </row>
    <row r="879">
      <c r="H879" s="8" t="n"/>
      <c r="R879" s="9">
        <f>IF(A879="","",IF(H879="","never",DATEDIF(H879,Scoring!$B$2,"m")))</f>
        <v/>
      </c>
      <c r="S879" s="9">
        <f>IF(A879="","",IF(L879="Y","None",IF(AND(E879&lt;&gt;"",J879="Y"),"Text",IF(AND(D879&lt;&gt;"",I879&lt;&gt;"Y"),"Email",IF(AND(E879&lt;&gt;"",K879="N"),"Call","None")))))</f>
        <v/>
      </c>
      <c r="T879" s="9">
        <f>IF(A879="","",IF(S879="None","Suppressed",IF(AND(H879&lt;&gt;"",R879&lt;Scoring!$B$16),"Recently active",IF(F879="past-client","Past client",IF(F879="sphere","Sphere",IF(F879="lead","Dormant lead","Needs review"))))))</f>
        <v/>
      </c>
      <c r="U879" s="9">
        <f>IF(A879="","",IF(OR(T879="Suppressed",T879="Recently active"),0,IF(F879="past-client",Scoring!$B$3,IF(F879="sphere",Scoring!$B$4,IF(F879="lead",Scoring!$B$5,0)))+MAX(1,MIN(3,N(G879)))*Scoring!$B$6+IF(H879="",Scoring!$B$10,IF(R879&lt;24,Scoring!$B$7,IF(R879&lt;60,Scoring!$B$8,Scoring!$B$9)))+IF(M879="Y",Scoring!$B$11,0)+IF(N(N879)&gt;=7,Scoring!$B$12,IF(N(N879)&gt;=4,Scoring!$B$13,0))))</f>
        <v/>
      </c>
      <c r="V879" s="9">
        <f>IF(A879="","",IF(OR(T879="Suppressed",T879="Recently active"),"-",IF(U879&gt;=Scoring!$B$14,"A",IF(U879&gt;=Scoring!$B$15,"B","C"))))</f>
        <v/>
      </c>
      <c r="W879" s="9">
        <f>IF(OR(A879="",V879="-"),"",COUNTIFS($V$2:$V$1001,"&lt;&gt;-",$U$2:$U$1001,"&gt;"&amp;U879)+1)</f>
        <v/>
      </c>
    </row>
    <row r="880">
      <c r="H880" s="8" t="n"/>
      <c r="R880" s="9">
        <f>IF(A880="","",IF(H880="","never",DATEDIF(H880,Scoring!$B$2,"m")))</f>
        <v/>
      </c>
      <c r="S880" s="9">
        <f>IF(A880="","",IF(L880="Y","None",IF(AND(E880&lt;&gt;"",J880="Y"),"Text",IF(AND(D880&lt;&gt;"",I880&lt;&gt;"Y"),"Email",IF(AND(E880&lt;&gt;"",K880="N"),"Call","None")))))</f>
        <v/>
      </c>
      <c r="T880" s="9">
        <f>IF(A880="","",IF(S880="None","Suppressed",IF(AND(H880&lt;&gt;"",R880&lt;Scoring!$B$16),"Recently active",IF(F880="past-client","Past client",IF(F880="sphere","Sphere",IF(F880="lead","Dormant lead","Needs review"))))))</f>
        <v/>
      </c>
      <c r="U880" s="9">
        <f>IF(A880="","",IF(OR(T880="Suppressed",T880="Recently active"),0,IF(F880="past-client",Scoring!$B$3,IF(F880="sphere",Scoring!$B$4,IF(F880="lead",Scoring!$B$5,0)))+MAX(1,MIN(3,N(G880)))*Scoring!$B$6+IF(H880="",Scoring!$B$10,IF(R880&lt;24,Scoring!$B$7,IF(R880&lt;60,Scoring!$B$8,Scoring!$B$9)))+IF(M880="Y",Scoring!$B$11,0)+IF(N(N880)&gt;=7,Scoring!$B$12,IF(N(N880)&gt;=4,Scoring!$B$13,0))))</f>
        <v/>
      </c>
      <c r="V880" s="9">
        <f>IF(A880="","",IF(OR(T880="Suppressed",T880="Recently active"),"-",IF(U880&gt;=Scoring!$B$14,"A",IF(U880&gt;=Scoring!$B$15,"B","C"))))</f>
        <v/>
      </c>
      <c r="W880" s="9">
        <f>IF(OR(A880="",V880="-"),"",COUNTIFS($V$2:$V$1001,"&lt;&gt;-",$U$2:$U$1001,"&gt;"&amp;U880)+1)</f>
        <v/>
      </c>
    </row>
    <row r="881">
      <c r="H881" s="8" t="n"/>
      <c r="R881" s="9">
        <f>IF(A881="","",IF(H881="","never",DATEDIF(H881,Scoring!$B$2,"m")))</f>
        <v/>
      </c>
      <c r="S881" s="9">
        <f>IF(A881="","",IF(L881="Y","None",IF(AND(E881&lt;&gt;"",J881="Y"),"Text",IF(AND(D881&lt;&gt;"",I881&lt;&gt;"Y"),"Email",IF(AND(E881&lt;&gt;"",K881="N"),"Call","None")))))</f>
        <v/>
      </c>
      <c r="T881" s="9">
        <f>IF(A881="","",IF(S881="None","Suppressed",IF(AND(H881&lt;&gt;"",R881&lt;Scoring!$B$16),"Recently active",IF(F881="past-client","Past client",IF(F881="sphere","Sphere",IF(F881="lead","Dormant lead","Needs review"))))))</f>
        <v/>
      </c>
      <c r="U881" s="9">
        <f>IF(A881="","",IF(OR(T881="Suppressed",T881="Recently active"),0,IF(F881="past-client",Scoring!$B$3,IF(F881="sphere",Scoring!$B$4,IF(F881="lead",Scoring!$B$5,0)))+MAX(1,MIN(3,N(G881)))*Scoring!$B$6+IF(H881="",Scoring!$B$10,IF(R881&lt;24,Scoring!$B$7,IF(R881&lt;60,Scoring!$B$8,Scoring!$B$9)))+IF(M881="Y",Scoring!$B$11,0)+IF(N(N881)&gt;=7,Scoring!$B$12,IF(N(N881)&gt;=4,Scoring!$B$13,0))))</f>
        <v/>
      </c>
      <c r="V881" s="9">
        <f>IF(A881="","",IF(OR(T881="Suppressed",T881="Recently active"),"-",IF(U881&gt;=Scoring!$B$14,"A",IF(U881&gt;=Scoring!$B$15,"B","C"))))</f>
        <v/>
      </c>
      <c r="W881" s="9">
        <f>IF(OR(A881="",V881="-"),"",COUNTIFS($V$2:$V$1001,"&lt;&gt;-",$U$2:$U$1001,"&gt;"&amp;U881)+1)</f>
        <v/>
      </c>
    </row>
    <row r="882">
      <c r="H882" s="8" t="n"/>
      <c r="R882" s="9">
        <f>IF(A882="","",IF(H882="","never",DATEDIF(H882,Scoring!$B$2,"m")))</f>
        <v/>
      </c>
      <c r="S882" s="9">
        <f>IF(A882="","",IF(L882="Y","None",IF(AND(E882&lt;&gt;"",J882="Y"),"Text",IF(AND(D882&lt;&gt;"",I882&lt;&gt;"Y"),"Email",IF(AND(E882&lt;&gt;"",K882="N"),"Call","None")))))</f>
        <v/>
      </c>
      <c r="T882" s="9">
        <f>IF(A882="","",IF(S882="None","Suppressed",IF(AND(H882&lt;&gt;"",R882&lt;Scoring!$B$16),"Recently active",IF(F882="past-client","Past client",IF(F882="sphere","Sphere",IF(F882="lead","Dormant lead","Needs review"))))))</f>
        <v/>
      </c>
      <c r="U882" s="9">
        <f>IF(A882="","",IF(OR(T882="Suppressed",T882="Recently active"),0,IF(F882="past-client",Scoring!$B$3,IF(F882="sphere",Scoring!$B$4,IF(F882="lead",Scoring!$B$5,0)))+MAX(1,MIN(3,N(G882)))*Scoring!$B$6+IF(H882="",Scoring!$B$10,IF(R882&lt;24,Scoring!$B$7,IF(R882&lt;60,Scoring!$B$8,Scoring!$B$9)))+IF(M882="Y",Scoring!$B$11,0)+IF(N(N882)&gt;=7,Scoring!$B$12,IF(N(N882)&gt;=4,Scoring!$B$13,0))))</f>
        <v/>
      </c>
      <c r="V882" s="9">
        <f>IF(A882="","",IF(OR(T882="Suppressed",T882="Recently active"),"-",IF(U882&gt;=Scoring!$B$14,"A",IF(U882&gt;=Scoring!$B$15,"B","C"))))</f>
        <v/>
      </c>
      <c r="W882" s="9">
        <f>IF(OR(A882="",V882="-"),"",COUNTIFS($V$2:$V$1001,"&lt;&gt;-",$U$2:$U$1001,"&gt;"&amp;U882)+1)</f>
        <v/>
      </c>
    </row>
    <row r="883">
      <c r="H883" s="8" t="n"/>
      <c r="R883" s="9">
        <f>IF(A883="","",IF(H883="","never",DATEDIF(H883,Scoring!$B$2,"m")))</f>
        <v/>
      </c>
      <c r="S883" s="9">
        <f>IF(A883="","",IF(L883="Y","None",IF(AND(E883&lt;&gt;"",J883="Y"),"Text",IF(AND(D883&lt;&gt;"",I883&lt;&gt;"Y"),"Email",IF(AND(E883&lt;&gt;"",K883="N"),"Call","None")))))</f>
        <v/>
      </c>
      <c r="T883" s="9">
        <f>IF(A883="","",IF(S883="None","Suppressed",IF(AND(H883&lt;&gt;"",R883&lt;Scoring!$B$16),"Recently active",IF(F883="past-client","Past client",IF(F883="sphere","Sphere",IF(F883="lead","Dormant lead","Needs review"))))))</f>
        <v/>
      </c>
      <c r="U883" s="9">
        <f>IF(A883="","",IF(OR(T883="Suppressed",T883="Recently active"),0,IF(F883="past-client",Scoring!$B$3,IF(F883="sphere",Scoring!$B$4,IF(F883="lead",Scoring!$B$5,0)))+MAX(1,MIN(3,N(G883)))*Scoring!$B$6+IF(H883="",Scoring!$B$10,IF(R883&lt;24,Scoring!$B$7,IF(R883&lt;60,Scoring!$B$8,Scoring!$B$9)))+IF(M883="Y",Scoring!$B$11,0)+IF(N(N883)&gt;=7,Scoring!$B$12,IF(N(N883)&gt;=4,Scoring!$B$13,0))))</f>
        <v/>
      </c>
      <c r="V883" s="9">
        <f>IF(A883="","",IF(OR(T883="Suppressed",T883="Recently active"),"-",IF(U883&gt;=Scoring!$B$14,"A",IF(U883&gt;=Scoring!$B$15,"B","C"))))</f>
        <v/>
      </c>
      <c r="W883" s="9">
        <f>IF(OR(A883="",V883="-"),"",COUNTIFS($V$2:$V$1001,"&lt;&gt;-",$U$2:$U$1001,"&gt;"&amp;U883)+1)</f>
        <v/>
      </c>
    </row>
    <row r="884">
      <c r="H884" s="8" t="n"/>
      <c r="R884" s="9">
        <f>IF(A884="","",IF(H884="","never",DATEDIF(H884,Scoring!$B$2,"m")))</f>
        <v/>
      </c>
      <c r="S884" s="9">
        <f>IF(A884="","",IF(L884="Y","None",IF(AND(E884&lt;&gt;"",J884="Y"),"Text",IF(AND(D884&lt;&gt;"",I884&lt;&gt;"Y"),"Email",IF(AND(E884&lt;&gt;"",K884="N"),"Call","None")))))</f>
        <v/>
      </c>
      <c r="T884" s="9">
        <f>IF(A884="","",IF(S884="None","Suppressed",IF(AND(H884&lt;&gt;"",R884&lt;Scoring!$B$16),"Recently active",IF(F884="past-client","Past client",IF(F884="sphere","Sphere",IF(F884="lead","Dormant lead","Needs review"))))))</f>
        <v/>
      </c>
      <c r="U884" s="9">
        <f>IF(A884="","",IF(OR(T884="Suppressed",T884="Recently active"),0,IF(F884="past-client",Scoring!$B$3,IF(F884="sphere",Scoring!$B$4,IF(F884="lead",Scoring!$B$5,0)))+MAX(1,MIN(3,N(G884)))*Scoring!$B$6+IF(H884="",Scoring!$B$10,IF(R884&lt;24,Scoring!$B$7,IF(R884&lt;60,Scoring!$B$8,Scoring!$B$9)))+IF(M884="Y",Scoring!$B$11,0)+IF(N(N884)&gt;=7,Scoring!$B$12,IF(N(N884)&gt;=4,Scoring!$B$13,0))))</f>
        <v/>
      </c>
      <c r="V884" s="9">
        <f>IF(A884="","",IF(OR(T884="Suppressed",T884="Recently active"),"-",IF(U884&gt;=Scoring!$B$14,"A",IF(U884&gt;=Scoring!$B$15,"B","C"))))</f>
        <v/>
      </c>
      <c r="W884" s="9">
        <f>IF(OR(A884="",V884="-"),"",COUNTIFS($V$2:$V$1001,"&lt;&gt;-",$U$2:$U$1001,"&gt;"&amp;U884)+1)</f>
        <v/>
      </c>
    </row>
    <row r="885">
      <c r="H885" s="8" t="n"/>
      <c r="R885" s="9">
        <f>IF(A885="","",IF(H885="","never",DATEDIF(H885,Scoring!$B$2,"m")))</f>
        <v/>
      </c>
      <c r="S885" s="9">
        <f>IF(A885="","",IF(L885="Y","None",IF(AND(E885&lt;&gt;"",J885="Y"),"Text",IF(AND(D885&lt;&gt;"",I885&lt;&gt;"Y"),"Email",IF(AND(E885&lt;&gt;"",K885="N"),"Call","None")))))</f>
        <v/>
      </c>
      <c r="T885" s="9">
        <f>IF(A885="","",IF(S885="None","Suppressed",IF(AND(H885&lt;&gt;"",R885&lt;Scoring!$B$16),"Recently active",IF(F885="past-client","Past client",IF(F885="sphere","Sphere",IF(F885="lead","Dormant lead","Needs review"))))))</f>
        <v/>
      </c>
      <c r="U885" s="9">
        <f>IF(A885="","",IF(OR(T885="Suppressed",T885="Recently active"),0,IF(F885="past-client",Scoring!$B$3,IF(F885="sphere",Scoring!$B$4,IF(F885="lead",Scoring!$B$5,0)))+MAX(1,MIN(3,N(G885)))*Scoring!$B$6+IF(H885="",Scoring!$B$10,IF(R885&lt;24,Scoring!$B$7,IF(R885&lt;60,Scoring!$B$8,Scoring!$B$9)))+IF(M885="Y",Scoring!$B$11,0)+IF(N(N885)&gt;=7,Scoring!$B$12,IF(N(N885)&gt;=4,Scoring!$B$13,0))))</f>
        <v/>
      </c>
      <c r="V885" s="9">
        <f>IF(A885="","",IF(OR(T885="Suppressed",T885="Recently active"),"-",IF(U885&gt;=Scoring!$B$14,"A",IF(U885&gt;=Scoring!$B$15,"B","C"))))</f>
        <v/>
      </c>
      <c r="W885" s="9">
        <f>IF(OR(A885="",V885="-"),"",COUNTIFS($V$2:$V$1001,"&lt;&gt;-",$U$2:$U$1001,"&gt;"&amp;U885)+1)</f>
        <v/>
      </c>
    </row>
    <row r="886">
      <c r="H886" s="8" t="n"/>
      <c r="R886" s="9">
        <f>IF(A886="","",IF(H886="","never",DATEDIF(H886,Scoring!$B$2,"m")))</f>
        <v/>
      </c>
      <c r="S886" s="9">
        <f>IF(A886="","",IF(L886="Y","None",IF(AND(E886&lt;&gt;"",J886="Y"),"Text",IF(AND(D886&lt;&gt;"",I886&lt;&gt;"Y"),"Email",IF(AND(E886&lt;&gt;"",K886="N"),"Call","None")))))</f>
        <v/>
      </c>
      <c r="T886" s="9">
        <f>IF(A886="","",IF(S886="None","Suppressed",IF(AND(H886&lt;&gt;"",R886&lt;Scoring!$B$16),"Recently active",IF(F886="past-client","Past client",IF(F886="sphere","Sphere",IF(F886="lead","Dormant lead","Needs review"))))))</f>
        <v/>
      </c>
      <c r="U886" s="9">
        <f>IF(A886="","",IF(OR(T886="Suppressed",T886="Recently active"),0,IF(F886="past-client",Scoring!$B$3,IF(F886="sphere",Scoring!$B$4,IF(F886="lead",Scoring!$B$5,0)))+MAX(1,MIN(3,N(G886)))*Scoring!$B$6+IF(H886="",Scoring!$B$10,IF(R886&lt;24,Scoring!$B$7,IF(R886&lt;60,Scoring!$B$8,Scoring!$B$9)))+IF(M886="Y",Scoring!$B$11,0)+IF(N(N886)&gt;=7,Scoring!$B$12,IF(N(N886)&gt;=4,Scoring!$B$13,0))))</f>
        <v/>
      </c>
      <c r="V886" s="9">
        <f>IF(A886="","",IF(OR(T886="Suppressed",T886="Recently active"),"-",IF(U886&gt;=Scoring!$B$14,"A",IF(U886&gt;=Scoring!$B$15,"B","C"))))</f>
        <v/>
      </c>
      <c r="W886" s="9">
        <f>IF(OR(A886="",V886="-"),"",COUNTIFS($V$2:$V$1001,"&lt;&gt;-",$U$2:$U$1001,"&gt;"&amp;U886)+1)</f>
        <v/>
      </c>
    </row>
    <row r="887">
      <c r="H887" s="8" t="n"/>
      <c r="R887" s="9">
        <f>IF(A887="","",IF(H887="","never",DATEDIF(H887,Scoring!$B$2,"m")))</f>
        <v/>
      </c>
      <c r="S887" s="9">
        <f>IF(A887="","",IF(L887="Y","None",IF(AND(E887&lt;&gt;"",J887="Y"),"Text",IF(AND(D887&lt;&gt;"",I887&lt;&gt;"Y"),"Email",IF(AND(E887&lt;&gt;"",K887="N"),"Call","None")))))</f>
        <v/>
      </c>
      <c r="T887" s="9">
        <f>IF(A887="","",IF(S887="None","Suppressed",IF(AND(H887&lt;&gt;"",R887&lt;Scoring!$B$16),"Recently active",IF(F887="past-client","Past client",IF(F887="sphere","Sphere",IF(F887="lead","Dormant lead","Needs review"))))))</f>
        <v/>
      </c>
      <c r="U887" s="9">
        <f>IF(A887="","",IF(OR(T887="Suppressed",T887="Recently active"),0,IF(F887="past-client",Scoring!$B$3,IF(F887="sphere",Scoring!$B$4,IF(F887="lead",Scoring!$B$5,0)))+MAX(1,MIN(3,N(G887)))*Scoring!$B$6+IF(H887="",Scoring!$B$10,IF(R887&lt;24,Scoring!$B$7,IF(R887&lt;60,Scoring!$B$8,Scoring!$B$9)))+IF(M887="Y",Scoring!$B$11,0)+IF(N(N887)&gt;=7,Scoring!$B$12,IF(N(N887)&gt;=4,Scoring!$B$13,0))))</f>
        <v/>
      </c>
      <c r="V887" s="9">
        <f>IF(A887="","",IF(OR(T887="Suppressed",T887="Recently active"),"-",IF(U887&gt;=Scoring!$B$14,"A",IF(U887&gt;=Scoring!$B$15,"B","C"))))</f>
        <v/>
      </c>
      <c r="W887" s="9">
        <f>IF(OR(A887="",V887="-"),"",COUNTIFS($V$2:$V$1001,"&lt;&gt;-",$U$2:$U$1001,"&gt;"&amp;U887)+1)</f>
        <v/>
      </c>
    </row>
    <row r="888">
      <c r="H888" s="8" t="n"/>
      <c r="R888" s="9">
        <f>IF(A888="","",IF(H888="","never",DATEDIF(H888,Scoring!$B$2,"m")))</f>
        <v/>
      </c>
      <c r="S888" s="9">
        <f>IF(A888="","",IF(L888="Y","None",IF(AND(E888&lt;&gt;"",J888="Y"),"Text",IF(AND(D888&lt;&gt;"",I888&lt;&gt;"Y"),"Email",IF(AND(E888&lt;&gt;"",K888="N"),"Call","None")))))</f>
        <v/>
      </c>
      <c r="T888" s="9">
        <f>IF(A888="","",IF(S888="None","Suppressed",IF(AND(H888&lt;&gt;"",R888&lt;Scoring!$B$16),"Recently active",IF(F888="past-client","Past client",IF(F888="sphere","Sphere",IF(F888="lead","Dormant lead","Needs review"))))))</f>
        <v/>
      </c>
      <c r="U888" s="9">
        <f>IF(A888="","",IF(OR(T888="Suppressed",T888="Recently active"),0,IF(F888="past-client",Scoring!$B$3,IF(F888="sphere",Scoring!$B$4,IF(F888="lead",Scoring!$B$5,0)))+MAX(1,MIN(3,N(G888)))*Scoring!$B$6+IF(H888="",Scoring!$B$10,IF(R888&lt;24,Scoring!$B$7,IF(R888&lt;60,Scoring!$B$8,Scoring!$B$9)))+IF(M888="Y",Scoring!$B$11,0)+IF(N(N888)&gt;=7,Scoring!$B$12,IF(N(N888)&gt;=4,Scoring!$B$13,0))))</f>
        <v/>
      </c>
      <c r="V888" s="9">
        <f>IF(A888="","",IF(OR(T888="Suppressed",T888="Recently active"),"-",IF(U888&gt;=Scoring!$B$14,"A",IF(U888&gt;=Scoring!$B$15,"B","C"))))</f>
        <v/>
      </c>
      <c r="W888" s="9">
        <f>IF(OR(A888="",V888="-"),"",COUNTIFS($V$2:$V$1001,"&lt;&gt;-",$U$2:$U$1001,"&gt;"&amp;U888)+1)</f>
        <v/>
      </c>
    </row>
    <row r="889">
      <c r="H889" s="8" t="n"/>
      <c r="R889" s="9">
        <f>IF(A889="","",IF(H889="","never",DATEDIF(H889,Scoring!$B$2,"m")))</f>
        <v/>
      </c>
      <c r="S889" s="9">
        <f>IF(A889="","",IF(L889="Y","None",IF(AND(E889&lt;&gt;"",J889="Y"),"Text",IF(AND(D889&lt;&gt;"",I889&lt;&gt;"Y"),"Email",IF(AND(E889&lt;&gt;"",K889="N"),"Call","None")))))</f>
        <v/>
      </c>
      <c r="T889" s="9">
        <f>IF(A889="","",IF(S889="None","Suppressed",IF(AND(H889&lt;&gt;"",R889&lt;Scoring!$B$16),"Recently active",IF(F889="past-client","Past client",IF(F889="sphere","Sphere",IF(F889="lead","Dormant lead","Needs review"))))))</f>
        <v/>
      </c>
      <c r="U889" s="9">
        <f>IF(A889="","",IF(OR(T889="Suppressed",T889="Recently active"),0,IF(F889="past-client",Scoring!$B$3,IF(F889="sphere",Scoring!$B$4,IF(F889="lead",Scoring!$B$5,0)))+MAX(1,MIN(3,N(G889)))*Scoring!$B$6+IF(H889="",Scoring!$B$10,IF(R889&lt;24,Scoring!$B$7,IF(R889&lt;60,Scoring!$B$8,Scoring!$B$9)))+IF(M889="Y",Scoring!$B$11,0)+IF(N(N889)&gt;=7,Scoring!$B$12,IF(N(N889)&gt;=4,Scoring!$B$13,0))))</f>
        <v/>
      </c>
      <c r="V889" s="9">
        <f>IF(A889="","",IF(OR(T889="Suppressed",T889="Recently active"),"-",IF(U889&gt;=Scoring!$B$14,"A",IF(U889&gt;=Scoring!$B$15,"B","C"))))</f>
        <v/>
      </c>
      <c r="W889" s="9">
        <f>IF(OR(A889="",V889="-"),"",COUNTIFS($V$2:$V$1001,"&lt;&gt;-",$U$2:$U$1001,"&gt;"&amp;U889)+1)</f>
        <v/>
      </c>
    </row>
    <row r="890">
      <c r="H890" s="8" t="n"/>
      <c r="R890" s="9">
        <f>IF(A890="","",IF(H890="","never",DATEDIF(H890,Scoring!$B$2,"m")))</f>
        <v/>
      </c>
      <c r="S890" s="9">
        <f>IF(A890="","",IF(L890="Y","None",IF(AND(E890&lt;&gt;"",J890="Y"),"Text",IF(AND(D890&lt;&gt;"",I890&lt;&gt;"Y"),"Email",IF(AND(E890&lt;&gt;"",K890="N"),"Call","None")))))</f>
        <v/>
      </c>
      <c r="T890" s="9">
        <f>IF(A890="","",IF(S890="None","Suppressed",IF(AND(H890&lt;&gt;"",R890&lt;Scoring!$B$16),"Recently active",IF(F890="past-client","Past client",IF(F890="sphere","Sphere",IF(F890="lead","Dormant lead","Needs review"))))))</f>
        <v/>
      </c>
      <c r="U890" s="9">
        <f>IF(A890="","",IF(OR(T890="Suppressed",T890="Recently active"),0,IF(F890="past-client",Scoring!$B$3,IF(F890="sphere",Scoring!$B$4,IF(F890="lead",Scoring!$B$5,0)))+MAX(1,MIN(3,N(G890)))*Scoring!$B$6+IF(H890="",Scoring!$B$10,IF(R890&lt;24,Scoring!$B$7,IF(R890&lt;60,Scoring!$B$8,Scoring!$B$9)))+IF(M890="Y",Scoring!$B$11,0)+IF(N(N890)&gt;=7,Scoring!$B$12,IF(N(N890)&gt;=4,Scoring!$B$13,0))))</f>
        <v/>
      </c>
      <c r="V890" s="9">
        <f>IF(A890="","",IF(OR(T890="Suppressed",T890="Recently active"),"-",IF(U890&gt;=Scoring!$B$14,"A",IF(U890&gt;=Scoring!$B$15,"B","C"))))</f>
        <v/>
      </c>
      <c r="W890" s="9">
        <f>IF(OR(A890="",V890="-"),"",COUNTIFS($V$2:$V$1001,"&lt;&gt;-",$U$2:$U$1001,"&gt;"&amp;U890)+1)</f>
        <v/>
      </c>
    </row>
    <row r="891">
      <c r="H891" s="8" t="n"/>
      <c r="R891" s="9">
        <f>IF(A891="","",IF(H891="","never",DATEDIF(H891,Scoring!$B$2,"m")))</f>
        <v/>
      </c>
      <c r="S891" s="9">
        <f>IF(A891="","",IF(L891="Y","None",IF(AND(E891&lt;&gt;"",J891="Y"),"Text",IF(AND(D891&lt;&gt;"",I891&lt;&gt;"Y"),"Email",IF(AND(E891&lt;&gt;"",K891="N"),"Call","None")))))</f>
        <v/>
      </c>
      <c r="T891" s="9">
        <f>IF(A891="","",IF(S891="None","Suppressed",IF(AND(H891&lt;&gt;"",R891&lt;Scoring!$B$16),"Recently active",IF(F891="past-client","Past client",IF(F891="sphere","Sphere",IF(F891="lead","Dormant lead","Needs review"))))))</f>
        <v/>
      </c>
      <c r="U891" s="9">
        <f>IF(A891="","",IF(OR(T891="Suppressed",T891="Recently active"),0,IF(F891="past-client",Scoring!$B$3,IF(F891="sphere",Scoring!$B$4,IF(F891="lead",Scoring!$B$5,0)))+MAX(1,MIN(3,N(G891)))*Scoring!$B$6+IF(H891="",Scoring!$B$10,IF(R891&lt;24,Scoring!$B$7,IF(R891&lt;60,Scoring!$B$8,Scoring!$B$9)))+IF(M891="Y",Scoring!$B$11,0)+IF(N(N891)&gt;=7,Scoring!$B$12,IF(N(N891)&gt;=4,Scoring!$B$13,0))))</f>
        <v/>
      </c>
      <c r="V891" s="9">
        <f>IF(A891="","",IF(OR(T891="Suppressed",T891="Recently active"),"-",IF(U891&gt;=Scoring!$B$14,"A",IF(U891&gt;=Scoring!$B$15,"B","C"))))</f>
        <v/>
      </c>
      <c r="W891" s="9">
        <f>IF(OR(A891="",V891="-"),"",COUNTIFS($V$2:$V$1001,"&lt;&gt;-",$U$2:$U$1001,"&gt;"&amp;U891)+1)</f>
        <v/>
      </c>
    </row>
    <row r="892">
      <c r="H892" s="8" t="n"/>
      <c r="R892" s="9">
        <f>IF(A892="","",IF(H892="","never",DATEDIF(H892,Scoring!$B$2,"m")))</f>
        <v/>
      </c>
      <c r="S892" s="9">
        <f>IF(A892="","",IF(L892="Y","None",IF(AND(E892&lt;&gt;"",J892="Y"),"Text",IF(AND(D892&lt;&gt;"",I892&lt;&gt;"Y"),"Email",IF(AND(E892&lt;&gt;"",K892="N"),"Call","None")))))</f>
        <v/>
      </c>
      <c r="T892" s="9">
        <f>IF(A892="","",IF(S892="None","Suppressed",IF(AND(H892&lt;&gt;"",R892&lt;Scoring!$B$16),"Recently active",IF(F892="past-client","Past client",IF(F892="sphere","Sphere",IF(F892="lead","Dormant lead","Needs review"))))))</f>
        <v/>
      </c>
      <c r="U892" s="9">
        <f>IF(A892="","",IF(OR(T892="Suppressed",T892="Recently active"),0,IF(F892="past-client",Scoring!$B$3,IF(F892="sphere",Scoring!$B$4,IF(F892="lead",Scoring!$B$5,0)))+MAX(1,MIN(3,N(G892)))*Scoring!$B$6+IF(H892="",Scoring!$B$10,IF(R892&lt;24,Scoring!$B$7,IF(R892&lt;60,Scoring!$B$8,Scoring!$B$9)))+IF(M892="Y",Scoring!$B$11,0)+IF(N(N892)&gt;=7,Scoring!$B$12,IF(N(N892)&gt;=4,Scoring!$B$13,0))))</f>
        <v/>
      </c>
      <c r="V892" s="9">
        <f>IF(A892="","",IF(OR(T892="Suppressed",T892="Recently active"),"-",IF(U892&gt;=Scoring!$B$14,"A",IF(U892&gt;=Scoring!$B$15,"B","C"))))</f>
        <v/>
      </c>
      <c r="W892" s="9">
        <f>IF(OR(A892="",V892="-"),"",COUNTIFS($V$2:$V$1001,"&lt;&gt;-",$U$2:$U$1001,"&gt;"&amp;U892)+1)</f>
        <v/>
      </c>
    </row>
    <row r="893">
      <c r="H893" s="8" t="n"/>
      <c r="R893" s="9">
        <f>IF(A893="","",IF(H893="","never",DATEDIF(H893,Scoring!$B$2,"m")))</f>
        <v/>
      </c>
      <c r="S893" s="9">
        <f>IF(A893="","",IF(L893="Y","None",IF(AND(E893&lt;&gt;"",J893="Y"),"Text",IF(AND(D893&lt;&gt;"",I893&lt;&gt;"Y"),"Email",IF(AND(E893&lt;&gt;"",K893="N"),"Call","None")))))</f>
        <v/>
      </c>
      <c r="T893" s="9">
        <f>IF(A893="","",IF(S893="None","Suppressed",IF(AND(H893&lt;&gt;"",R893&lt;Scoring!$B$16),"Recently active",IF(F893="past-client","Past client",IF(F893="sphere","Sphere",IF(F893="lead","Dormant lead","Needs review"))))))</f>
        <v/>
      </c>
      <c r="U893" s="9">
        <f>IF(A893="","",IF(OR(T893="Suppressed",T893="Recently active"),0,IF(F893="past-client",Scoring!$B$3,IF(F893="sphere",Scoring!$B$4,IF(F893="lead",Scoring!$B$5,0)))+MAX(1,MIN(3,N(G893)))*Scoring!$B$6+IF(H893="",Scoring!$B$10,IF(R893&lt;24,Scoring!$B$7,IF(R893&lt;60,Scoring!$B$8,Scoring!$B$9)))+IF(M893="Y",Scoring!$B$11,0)+IF(N(N893)&gt;=7,Scoring!$B$12,IF(N(N893)&gt;=4,Scoring!$B$13,0))))</f>
        <v/>
      </c>
      <c r="V893" s="9">
        <f>IF(A893="","",IF(OR(T893="Suppressed",T893="Recently active"),"-",IF(U893&gt;=Scoring!$B$14,"A",IF(U893&gt;=Scoring!$B$15,"B","C"))))</f>
        <v/>
      </c>
      <c r="W893" s="9">
        <f>IF(OR(A893="",V893="-"),"",COUNTIFS($V$2:$V$1001,"&lt;&gt;-",$U$2:$U$1001,"&gt;"&amp;U893)+1)</f>
        <v/>
      </c>
    </row>
    <row r="894">
      <c r="H894" s="8" t="n"/>
      <c r="R894" s="9">
        <f>IF(A894="","",IF(H894="","never",DATEDIF(H894,Scoring!$B$2,"m")))</f>
        <v/>
      </c>
      <c r="S894" s="9">
        <f>IF(A894="","",IF(L894="Y","None",IF(AND(E894&lt;&gt;"",J894="Y"),"Text",IF(AND(D894&lt;&gt;"",I894&lt;&gt;"Y"),"Email",IF(AND(E894&lt;&gt;"",K894="N"),"Call","None")))))</f>
        <v/>
      </c>
      <c r="T894" s="9">
        <f>IF(A894="","",IF(S894="None","Suppressed",IF(AND(H894&lt;&gt;"",R894&lt;Scoring!$B$16),"Recently active",IF(F894="past-client","Past client",IF(F894="sphere","Sphere",IF(F894="lead","Dormant lead","Needs review"))))))</f>
        <v/>
      </c>
      <c r="U894" s="9">
        <f>IF(A894="","",IF(OR(T894="Suppressed",T894="Recently active"),0,IF(F894="past-client",Scoring!$B$3,IF(F894="sphere",Scoring!$B$4,IF(F894="lead",Scoring!$B$5,0)))+MAX(1,MIN(3,N(G894)))*Scoring!$B$6+IF(H894="",Scoring!$B$10,IF(R894&lt;24,Scoring!$B$7,IF(R894&lt;60,Scoring!$B$8,Scoring!$B$9)))+IF(M894="Y",Scoring!$B$11,0)+IF(N(N894)&gt;=7,Scoring!$B$12,IF(N(N894)&gt;=4,Scoring!$B$13,0))))</f>
        <v/>
      </c>
      <c r="V894" s="9">
        <f>IF(A894="","",IF(OR(T894="Suppressed",T894="Recently active"),"-",IF(U894&gt;=Scoring!$B$14,"A",IF(U894&gt;=Scoring!$B$15,"B","C"))))</f>
        <v/>
      </c>
      <c r="W894" s="9">
        <f>IF(OR(A894="",V894="-"),"",COUNTIFS($V$2:$V$1001,"&lt;&gt;-",$U$2:$U$1001,"&gt;"&amp;U894)+1)</f>
        <v/>
      </c>
    </row>
    <row r="895">
      <c r="H895" s="8" t="n"/>
      <c r="R895" s="9">
        <f>IF(A895="","",IF(H895="","never",DATEDIF(H895,Scoring!$B$2,"m")))</f>
        <v/>
      </c>
      <c r="S895" s="9">
        <f>IF(A895="","",IF(L895="Y","None",IF(AND(E895&lt;&gt;"",J895="Y"),"Text",IF(AND(D895&lt;&gt;"",I895&lt;&gt;"Y"),"Email",IF(AND(E895&lt;&gt;"",K895="N"),"Call","None")))))</f>
        <v/>
      </c>
      <c r="T895" s="9">
        <f>IF(A895="","",IF(S895="None","Suppressed",IF(AND(H895&lt;&gt;"",R895&lt;Scoring!$B$16),"Recently active",IF(F895="past-client","Past client",IF(F895="sphere","Sphere",IF(F895="lead","Dormant lead","Needs review"))))))</f>
        <v/>
      </c>
      <c r="U895" s="9">
        <f>IF(A895="","",IF(OR(T895="Suppressed",T895="Recently active"),0,IF(F895="past-client",Scoring!$B$3,IF(F895="sphere",Scoring!$B$4,IF(F895="lead",Scoring!$B$5,0)))+MAX(1,MIN(3,N(G895)))*Scoring!$B$6+IF(H895="",Scoring!$B$10,IF(R895&lt;24,Scoring!$B$7,IF(R895&lt;60,Scoring!$B$8,Scoring!$B$9)))+IF(M895="Y",Scoring!$B$11,0)+IF(N(N895)&gt;=7,Scoring!$B$12,IF(N(N895)&gt;=4,Scoring!$B$13,0))))</f>
        <v/>
      </c>
      <c r="V895" s="9">
        <f>IF(A895="","",IF(OR(T895="Suppressed",T895="Recently active"),"-",IF(U895&gt;=Scoring!$B$14,"A",IF(U895&gt;=Scoring!$B$15,"B","C"))))</f>
        <v/>
      </c>
      <c r="W895" s="9">
        <f>IF(OR(A895="",V895="-"),"",COUNTIFS($V$2:$V$1001,"&lt;&gt;-",$U$2:$U$1001,"&gt;"&amp;U895)+1)</f>
        <v/>
      </c>
    </row>
    <row r="896">
      <c r="H896" s="8" t="n"/>
      <c r="R896" s="9">
        <f>IF(A896="","",IF(H896="","never",DATEDIF(H896,Scoring!$B$2,"m")))</f>
        <v/>
      </c>
      <c r="S896" s="9">
        <f>IF(A896="","",IF(L896="Y","None",IF(AND(E896&lt;&gt;"",J896="Y"),"Text",IF(AND(D896&lt;&gt;"",I896&lt;&gt;"Y"),"Email",IF(AND(E896&lt;&gt;"",K896="N"),"Call","None")))))</f>
        <v/>
      </c>
      <c r="T896" s="9">
        <f>IF(A896="","",IF(S896="None","Suppressed",IF(AND(H896&lt;&gt;"",R896&lt;Scoring!$B$16),"Recently active",IF(F896="past-client","Past client",IF(F896="sphere","Sphere",IF(F896="lead","Dormant lead","Needs review"))))))</f>
        <v/>
      </c>
      <c r="U896" s="9">
        <f>IF(A896="","",IF(OR(T896="Suppressed",T896="Recently active"),0,IF(F896="past-client",Scoring!$B$3,IF(F896="sphere",Scoring!$B$4,IF(F896="lead",Scoring!$B$5,0)))+MAX(1,MIN(3,N(G896)))*Scoring!$B$6+IF(H896="",Scoring!$B$10,IF(R896&lt;24,Scoring!$B$7,IF(R896&lt;60,Scoring!$B$8,Scoring!$B$9)))+IF(M896="Y",Scoring!$B$11,0)+IF(N(N896)&gt;=7,Scoring!$B$12,IF(N(N896)&gt;=4,Scoring!$B$13,0))))</f>
        <v/>
      </c>
      <c r="V896" s="9">
        <f>IF(A896="","",IF(OR(T896="Suppressed",T896="Recently active"),"-",IF(U896&gt;=Scoring!$B$14,"A",IF(U896&gt;=Scoring!$B$15,"B","C"))))</f>
        <v/>
      </c>
      <c r="W896" s="9">
        <f>IF(OR(A896="",V896="-"),"",COUNTIFS($V$2:$V$1001,"&lt;&gt;-",$U$2:$U$1001,"&gt;"&amp;U896)+1)</f>
        <v/>
      </c>
    </row>
    <row r="897">
      <c r="H897" s="8" t="n"/>
      <c r="R897" s="9">
        <f>IF(A897="","",IF(H897="","never",DATEDIF(H897,Scoring!$B$2,"m")))</f>
        <v/>
      </c>
      <c r="S897" s="9">
        <f>IF(A897="","",IF(L897="Y","None",IF(AND(E897&lt;&gt;"",J897="Y"),"Text",IF(AND(D897&lt;&gt;"",I897&lt;&gt;"Y"),"Email",IF(AND(E897&lt;&gt;"",K897="N"),"Call","None")))))</f>
        <v/>
      </c>
      <c r="T897" s="9">
        <f>IF(A897="","",IF(S897="None","Suppressed",IF(AND(H897&lt;&gt;"",R897&lt;Scoring!$B$16),"Recently active",IF(F897="past-client","Past client",IF(F897="sphere","Sphere",IF(F897="lead","Dormant lead","Needs review"))))))</f>
        <v/>
      </c>
      <c r="U897" s="9">
        <f>IF(A897="","",IF(OR(T897="Suppressed",T897="Recently active"),0,IF(F897="past-client",Scoring!$B$3,IF(F897="sphere",Scoring!$B$4,IF(F897="lead",Scoring!$B$5,0)))+MAX(1,MIN(3,N(G897)))*Scoring!$B$6+IF(H897="",Scoring!$B$10,IF(R897&lt;24,Scoring!$B$7,IF(R897&lt;60,Scoring!$B$8,Scoring!$B$9)))+IF(M897="Y",Scoring!$B$11,0)+IF(N(N897)&gt;=7,Scoring!$B$12,IF(N(N897)&gt;=4,Scoring!$B$13,0))))</f>
        <v/>
      </c>
      <c r="V897" s="9">
        <f>IF(A897="","",IF(OR(T897="Suppressed",T897="Recently active"),"-",IF(U897&gt;=Scoring!$B$14,"A",IF(U897&gt;=Scoring!$B$15,"B","C"))))</f>
        <v/>
      </c>
      <c r="W897" s="9">
        <f>IF(OR(A897="",V897="-"),"",COUNTIFS($V$2:$V$1001,"&lt;&gt;-",$U$2:$U$1001,"&gt;"&amp;U897)+1)</f>
        <v/>
      </c>
    </row>
    <row r="898">
      <c r="H898" s="8" t="n"/>
      <c r="R898" s="9">
        <f>IF(A898="","",IF(H898="","never",DATEDIF(H898,Scoring!$B$2,"m")))</f>
        <v/>
      </c>
      <c r="S898" s="9">
        <f>IF(A898="","",IF(L898="Y","None",IF(AND(E898&lt;&gt;"",J898="Y"),"Text",IF(AND(D898&lt;&gt;"",I898&lt;&gt;"Y"),"Email",IF(AND(E898&lt;&gt;"",K898="N"),"Call","None")))))</f>
        <v/>
      </c>
      <c r="T898" s="9">
        <f>IF(A898="","",IF(S898="None","Suppressed",IF(AND(H898&lt;&gt;"",R898&lt;Scoring!$B$16),"Recently active",IF(F898="past-client","Past client",IF(F898="sphere","Sphere",IF(F898="lead","Dormant lead","Needs review"))))))</f>
        <v/>
      </c>
      <c r="U898" s="9">
        <f>IF(A898="","",IF(OR(T898="Suppressed",T898="Recently active"),0,IF(F898="past-client",Scoring!$B$3,IF(F898="sphere",Scoring!$B$4,IF(F898="lead",Scoring!$B$5,0)))+MAX(1,MIN(3,N(G898)))*Scoring!$B$6+IF(H898="",Scoring!$B$10,IF(R898&lt;24,Scoring!$B$7,IF(R898&lt;60,Scoring!$B$8,Scoring!$B$9)))+IF(M898="Y",Scoring!$B$11,0)+IF(N(N898)&gt;=7,Scoring!$B$12,IF(N(N898)&gt;=4,Scoring!$B$13,0))))</f>
        <v/>
      </c>
      <c r="V898" s="9">
        <f>IF(A898="","",IF(OR(T898="Suppressed",T898="Recently active"),"-",IF(U898&gt;=Scoring!$B$14,"A",IF(U898&gt;=Scoring!$B$15,"B","C"))))</f>
        <v/>
      </c>
      <c r="W898" s="9">
        <f>IF(OR(A898="",V898="-"),"",COUNTIFS($V$2:$V$1001,"&lt;&gt;-",$U$2:$U$1001,"&gt;"&amp;U898)+1)</f>
        <v/>
      </c>
    </row>
    <row r="899">
      <c r="H899" s="8" t="n"/>
      <c r="R899" s="9">
        <f>IF(A899="","",IF(H899="","never",DATEDIF(H899,Scoring!$B$2,"m")))</f>
        <v/>
      </c>
      <c r="S899" s="9">
        <f>IF(A899="","",IF(L899="Y","None",IF(AND(E899&lt;&gt;"",J899="Y"),"Text",IF(AND(D899&lt;&gt;"",I899&lt;&gt;"Y"),"Email",IF(AND(E899&lt;&gt;"",K899="N"),"Call","None")))))</f>
        <v/>
      </c>
      <c r="T899" s="9">
        <f>IF(A899="","",IF(S899="None","Suppressed",IF(AND(H899&lt;&gt;"",R899&lt;Scoring!$B$16),"Recently active",IF(F899="past-client","Past client",IF(F899="sphere","Sphere",IF(F899="lead","Dormant lead","Needs review"))))))</f>
        <v/>
      </c>
      <c r="U899" s="9">
        <f>IF(A899="","",IF(OR(T899="Suppressed",T899="Recently active"),0,IF(F899="past-client",Scoring!$B$3,IF(F899="sphere",Scoring!$B$4,IF(F899="lead",Scoring!$B$5,0)))+MAX(1,MIN(3,N(G899)))*Scoring!$B$6+IF(H899="",Scoring!$B$10,IF(R899&lt;24,Scoring!$B$7,IF(R899&lt;60,Scoring!$B$8,Scoring!$B$9)))+IF(M899="Y",Scoring!$B$11,0)+IF(N(N899)&gt;=7,Scoring!$B$12,IF(N(N899)&gt;=4,Scoring!$B$13,0))))</f>
        <v/>
      </c>
      <c r="V899" s="9">
        <f>IF(A899="","",IF(OR(T899="Suppressed",T899="Recently active"),"-",IF(U899&gt;=Scoring!$B$14,"A",IF(U899&gt;=Scoring!$B$15,"B","C"))))</f>
        <v/>
      </c>
      <c r="W899" s="9">
        <f>IF(OR(A899="",V899="-"),"",COUNTIFS($V$2:$V$1001,"&lt;&gt;-",$U$2:$U$1001,"&gt;"&amp;U899)+1)</f>
        <v/>
      </c>
    </row>
    <row r="900">
      <c r="H900" s="8" t="n"/>
      <c r="R900" s="9">
        <f>IF(A900="","",IF(H900="","never",DATEDIF(H900,Scoring!$B$2,"m")))</f>
        <v/>
      </c>
      <c r="S900" s="9">
        <f>IF(A900="","",IF(L900="Y","None",IF(AND(E900&lt;&gt;"",J900="Y"),"Text",IF(AND(D900&lt;&gt;"",I900&lt;&gt;"Y"),"Email",IF(AND(E900&lt;&gt;"",K900="N"),"Call","None")))))</f>
        <v/>
      </c>
      <c r="T900" s="9">
        <f>IF(A900="","",IF(S900="None","Suppressed",IF(AND(H900&lt;&gt;"",R900&lt;Scoring!$B$16),"Recently active",IF(F900="past-client","Past client",IF(F900="sphere","Sphere",IF(F900="lead","Dormant lead","Needs review"))))))</f>
        <v/>
      </c>
      <c r="U900" s="9">
        <f>IF(A900="","",IF(OR(T900="Suppressed",T900="Recently active"),0,IF(F900="past-client",Scoring!$B$3,IF(F900="sphere",Scoring!$B$4,IF(F900="lead",Scoring!$B$5,0)))+MAX(1,MIN(3,N(G900)))*Scoring!$B$6+IF(H900="",Scoring!$B$10,IF(R900&lt;24,Scoring!$B$7,IF(R900&lt;60,Scoring!$B$8,Scoring!$B$9)))+IF(M900="Y",Scoring!$B$11,0)+IF(N(N900)&gt;=7,Scoring!$B$12,IF(N(N900)&gt;=4,Scoring!$B$13,0))))</f>
        <v/>
      </c>
      <c r="V900" s="9">
        <f>IF(A900="","",IF(OR(T900="Suppressed",T900="Recently active"),"-",IF(U900&gt;=Scoring!$B$14,"A",IF(U900&gt;=Scoring!$B$15,"B","C"))))</f>
        <v/>
      </c>
      <c r="W900" s="9">
        <f>IF(OR(A900="",V900="-"),"",COUNTIFS($V$2:$V$1001,"&lt;&gt;-",$U$2:$U$1001,"&gt;"&amp;U900)+1)</f>
        <v/>
      </c>
    </row>
    <row r="901">
      <c r="H901" s="8" t="n"/>
      <c r="R901" s="9">
        <f>IF(A901="","",IF(H901="","never",DATEDIF(H901,Scoring!$B$2,"m")))</f>
        <v/>
      </c>
      <c r="S901" s="9">
        <f>IF(A901="","",IF(L901="Y","None",IF(AND(E901&lt;&gt;"",J901="Y"),"Text",IF(AND(D901&lt;&gt;"",I901&lt;&gt;"Y"),"Email",IF(AND(E901&lt;&gt;"",K901="N"),"Call","None")))))</f>
        <v/>
      </c>
      <c r="T901" s="9">
        <f>IF(A901="","",IF(S901="None","Suppressed",IF(AND(H901&lt;&gt;"",R901&lt;Scoring!$B$16),"Recently active",IF(F901="past-client","Past client",IF(F901="sphere","Sphere",IF(F901="lead","Dormant lead","Needs review"))))))</f>
        <v/>
      </c>
      <c r="U901" s="9">
        <f>IF(A901="","",IF(OR(T901="Suppressed",T901="Recently active"),0,IF(F901="past-client",Scoring!$B$3,IF(F901="sphere",Scoring!$B$4,IF(F901="lead",Scoring!$B$5,0)))+MAX(1,MIN(3,N(G901)))*Scoring!$B$6+IF(H901="",Scoring!$B$10,IF(R901&lt;24,Scoring!$B$7,IF(R901&lt;60,Scoring!$B$8,Scoring!$B$9)))+IF(M901="Y",Scoring!$B$11,0)+IF(N(N901)&gt;=7,Scoring!$B$12,IF(N(N901)&gt;=4,Scoring!$B$13,0))))</f>
        <v/>
      </c>
      <c r="V901" s="9">
        <f>IF(A901="","",IF(OR(T901="Suppressed",T901="Recently active"),"-",IF(U901&gt;=Scoring!$B$14,"A",IF(U901&gt;=Scoring!$B$15,"B","C"))))</f>
        <v/>
      </c>
      <c r="W901" s="9">
        <f>IF(OR(A901="",V901="-"),"",COUNTIFS($V$2:$V$1001,"&lt;&gt;-",$U$2:$U$1001,"&gt;"&amp;U901)+1)</f>
        <v/>
      </c>
    </row>
    <row r="902">
      <c r="H902" s="8" t="n"/>
      <c r="R902" s="9">
        <f>IF(A902="","",IF(H902="","never",DATEDIF(H902,Scoring!$B$2,"m")))</f>
        <v/>
      </c>
      <c r="S902" s="9">
        <f>IF(A902="","",IF(L902="Y","None",IF(AND(E902&lt;&gt;"",J902="Y"),"Text",IF(AND(D902&lt;&gt;"",I902&lt;&gt;"Y"),"Email",IF(AND(E902&lt;&gt;"",K902="N"),"Call","None")))))</f>
        <v/>
      </c>
      <c r="T902" s="9">
        <f>IF(A902="","",IF(S902="None","Suppressed",IF(AND(H902&lt;&gt;"",R902&lt;Scoring!$B$16),"Recently active",IF(F902="past-client","Past client",IF(F902="sphere","Sphere",IF(F902="lead","Dormant lead","Needs review"))))))</f>
        <v/>
      </c>
      <c r="U902" s="9">
        <f>IF(A902="","",IF(OR(T902="Suppressed",T902="Recently active"),0,IF(F902="past-client",Scoring!$B$3,IF(F902="sphere",Scoring!$B$4,IF(F902="lead",Scoring!$B$5,0)))+MAX(1,MIN(3,N(G902)))*Scoring!$B$6+IF(H902="",Scoring!$B$10,IF(R902&lt;24,Scoring!$B$7,IF(R902&lt;60,Scoring!$B$8,Scoring!$B$9)))+IF(M902="Y",Scoring!$B$11,0)+IF(N(N902)&gt;=7,Scoring!$B$12,IF(N(N902)&gt;=4,Scoring!$B$13,0))))</f>
        <v/>
      </c>
      <c r="V902" s="9">
        <f>IF(A902="","",IF(OR(T902="Suppressed",T902="Recently active"),"-",IF(U902&gt;=Scoring!$B$14,"A",IF(U902&gt;=Scoring!$B$15,"B","C"))))</f>
        <v/>
      </c>
      <c r="W902" s="9">
        <f>IF(OR(A902="",V902="-"),"",COUNTIFS($V$2:$V$1001,"&lt;&gt;-",$U$2:$U$1001,"&gt;"&amp;U902)+1)</f>
        <v/>
      </c>
    </row>
    <row r="903">
      <c r="H903" s="8" t="n"/>
      <c r="R903" s="9">
        <f>IF(A903="","",IF(H903="","never",DATEDIF(H903,Scoring!$B$2,"m")))</f>
        <v/>
      </c>
      <c r="S903" s="9">
        <f>IF(A903="","",IF(L903="Y","None",IF(AND(E903&lt;&gt;"",J903="Y"),"Text",IF(AND(D903&lt;&gt;"",I903&lt;&gt;"Y"),"Email",IF(AND(E903&lt;&gt;"",K903="N"),"Call","None")))))</f>
        <v/>
      </c>
      <c r="T903" s="9">
        <f>IF(A903="","",IF(S903="None","Suppressed",IF(AND(H903&lt;&gt;"",R903&lt;Scoring!$B$16),"Recently active",IF(F903="past-client","Past client",IF(F903="sphere","Sphere",IF(F903="lead","Dormant lead","Needs review"))))))</f>
        <v/>
      </c>
      <c r="U903" s="9">
        <f>IF(A903="","",IF(OR(T903="Suppressed",T903="Recently active"),0,IF(F903="past-client",Scoring!$B$3,IF(F903="sphere",Scoring!$B$4,IF(F903="lead",Scoring!$B$5,0)))+MAX(1,MIN(3,N(G903)))*Scoring!$B$6+IF(H903="",Scoring!$B$10,IF(R903&lt;24,Scoring!$B$7,IF(R903&lt;60,Scoring!$B$8,Scoring!$B$9)))+IF(M903="Y",Scoring!$B$11,0)+IF(N(N903)&gt;=7,Scoring!$B$12,IF(N(N903)&gt;=4,Scoring!$B$13,0))))</f>
        <v/>
      </c>
      <c r="V903" s="9">
        <f>IF(A903="","",IF(OR(T903="Suppressed",T903="Recently active"),"-",IF(U903&gt;=Scoring!$B$14,"A",IF(U903&gt;=Scoring!$B$15,"B","C"))))</f>
        <v/>
      </c>
      <c r="W903" s="9">
        <f>IF(OR(A903="",V903="-"),"",COUNTIFS($V$2:$V$1001,"&lt;&gt;-",$U$2:$U$1001,"&gt;"&amp;U903)+1)</f>
        <v/>
      </c>
    </row>
    <row r="904">
      <c r="H904" s="8" t="n"/>
      <c r="R904" s="9">
        <f>IF(A904="","",IF(H904="","never",DATEDIF(H904,Scoring!$B$2,"m")))</f>
        <v/>
      </c>
      <c r="S904" s="9">
        <f>IF(A904="","",IF(L904="Y","None",IF(AND(E904&lt;&gt;"",J904="Y"),"Text",IF(AND(D904&lt;&gt;"",I904&lt;&gt;"Y"),"Email",IF(AND(E904&lt;&gt;"",K904="N"),"Call","None")))))</f>
        <v/>
      </c>
      <c r="T904" s="9">
        <f>IF(A904="","",IF(S904="None","Suppressed",IF(AND(H904&lt;&gt;"",R904&lt;Scoring!$B$16),"Recently active",IF(F904="past-client","Past client",IF(F904="sphere","Sphere",IF(F904="lead","Dormant lead","Needs review"))))))</f>
        <v/>
      </c>
      <c r="U904" s="9">
        <f>IF(A904="","",IF(OR(T904="Suppressed",T904="Recently active"),0,IF(F904="past-client",Scoring!$B$3,IF(F904="sphere",Scoring!$B$4,IF(F904="lead",Scoring!$B$5,0)))+MAX(1,MIN(3,N(G904)))*Scoring!$B$6+IF(H904="",Scoring!$B$10,IF(R904&lt;24,Scoring!$B$7,IF(R904&lt;60,Scoring!$B$8,Scoring!$B$9)))+IF(M904="Y",Scoring!$B$11,0)+IF(N(N904)&gt;=7,Scoring!$B$12,IF(N(N904)&gt;=4,Scoring!$B$13,0))))</f>
        <v/>
      </c>
      <c r="V904" s="9">
        <f>IF(A904="","",IF(OR(T904="Suppressed",T904="Recently active"),"-",IF(U904&gt;=Scoring!$B$14,"A",IF(U904&gt;=Scoring!$B$15,"B","C"))))</f>
        <v/>
      </c>
      <c r="W904" s="9">
        <f>IF(OR(A904="",V904="-"),"",COUNTIFS($V$2:$V$1001,"&lt;&gt;-",$U$2:$U$1001,"&gt;"&amp;U904)+1)</f>
        <v/>
      </c>
    </row>
    <row r="905">
      <c r="H905" s="8" t="n"/>
      <c r="R905" s="9">
        <f>IF(A905="","",IF(H905="","never",DATEDIF(H905,Scoring!$B$2,"m")))</f>
        <v/>
      </c>
      <c r="S905" s="9">
        <f>IF(A905="","",IF(L905="Y","None",IF(AND(E905&lt;&gt;"",J905="Y"),"Text",IF(AND(D905&lt;&gt;"",I905&lt;&gt;"Y"),"Email",IF(AND(E905&lt;&gt;"",K905="N"),"Call","None")))))</f>
        <v/>
      </c>
      <c r="T905" s="9">
        <f>IF(A905="","",IF(S905="None","Suppressed",IF(AND(H905&lt;&gt;"",R905&lt;Scoring!$B$16),"Recently active",IF(F905="past-client","Past client",IF(F905="sphere","Sphere",IF(F905="lead","Dormant lead","Needs review"))))))</f>
        <v/>
      </c>
      <c r="U905" s="9">
        <f>IF(A905="","",IF(OR(T905="Suppressed",T905="Recently active"),0,IF(F905="past-client",Scoring!$B$3,IF(F905="sphere",Scoring!$B$4,IF(F905="lead",Scoring!$B$5,0)))+MAX(1,MIN(3,N(G905)))*Scoring!$B$6+IF(H905="",Scoring!$B$10,IF(R905&lt;24,Scoring!$B$7,IF(R905&lt;60,Scoring!$B$8,Scoring!$B$9)))+IF(M905="Y",Scoring!$B$11,0)+IF(N(N905)&gt;=7,Scoring!$B$12,IF(N(N905)&gt;=4,Scoring!$B$13,0))))</f>
        <v/>
      </c>
      <c r="V905" s="9">
        <f>IF(A905="","",IF(OR(T905="Suppressed",T905="Recently active"),"-",IF(U905&gt;=Scoring!$B$14,"A",IF(U905&gt;=Scoring!$B$15,"B","C"))))</f>
        <v/>
      </c>
      <c r="W905" s="9">
        <f>IF(OR(A905="",V905="-"),"",COUNTIFS($V$2:$V$1001,"&lt;&gt;-",$U$2:$U$1001,"&gt;"&amp;U905)+1)</f>
        <v/>
      </c>
    </row>
    <row r="906">
      <c r="H906" s="8" t="n"/>
      <c r="R906" s="9">
        <f>IF(A906="","",IF(H906="","never",DATEDIF(H906,Scoring!$B$2,"m")))</f>
        <v/>
      </c>
      <c r="S906" s="9">
        <f>IF(A906="","",IF(L906="Y","None",IF(AND(E906&lt;&gt;"",J906="Y"),"Text",IF(AND(D906&lt;&gt;"",I906&lt;&gt;"Y"),"Email",IF(AND(E906&lt;&gt;"",K906="N"),"Call","None")))))</f>
        <v/>
      </c>
      <c r="T906" s="9">
        <f>IF(A906="","",IF(S906="None","Suppressed",IF(AND(H906&lt;&gt;"",R906&lt;Scoring!$B$16),"Recently active",IF(F906="past-client","Past client",IF(F906="sphere","Sphere",IF(F906="lead","Dormant lead","Needs review"))))))</f>
        <v/>
      </c>
      <c r="U906" s="9">
        <f>IF(A906="","",IF(OR(T906="Suppressed",T906="Recently active"),0,IF(F906="past-client",Scoring!$B$3,IF(F906="sphere",Scoring!$B$4,IF(F906="lead",Scoring!$B$5,0)))+MAX(1,MIN(3,N(G906)))*Scoring!$B$6+IF(H906="",Scoring!$B$10,IF(R906&lt;24,Scoring!$B$7,IF(R906&lt;60,Scoring!$B$8,Scoring!$B$9)))+IF(M906="Y",Scoring!$B$11,0)+IF(N(N906)&gt;=7,Scoring!$B$12,IF(N(N906)&gt;=4,Scoring!$B$13,0))))</f>
        <v/>
      </c>
      <c r="V906" s="9">
        <f>IF(A906="","",IF(OR(T906="Suppressed",T906="Recently active"),"-",IF(U906&gt;=Scoring!$B$14,"A",IF(U906&gt;=Scoring!$B$15,"B","C"))))</f>
        <v/>
      </c>
      <c r="W906" s="9">
        <f>IF(OR(A906="",V906="-"),"",COUNTIFS($V$2:$V$1001,"&lt;&gt;-",$U$2:$U$1001,"&gt;"&amp;U906)+1)</f>
        <v/>
      </c>
    </row>
    <row r="907">
      <c r="H907" s="8" t="n"/>
      <c r="R907" s="9">
        <f>IF(A907="","",IF(H907="","never",DATEDIF(H907,Scoring!$B$2,"m")))</f>
        <v/>
      </c>
      <c r="S907" s="9">
        <f>IF(A907="","",IF(L907="Y","None",IF(AND(E907&lt;&gt;"",J907="Y"),"Text",IF(AND(D907&lt;&gt;"",I907&lt;&gt;"Y"),"Email",IF(AND(E907&lt;&gt;"",K907="N"),"Call","None")))))</f>
        <v/>
      </c>
      <c r="T907" s="9">
        <f>IF(A907="","",IF(S907="None","Suppressed",IF(AND(H907&lt;&gt;"",R907&lt;Scoring!$B$16),"Recently active",IF(F907="past-client","Past client",IF(F907="sphere","Sphere",IF(F907="lead","Dormant lead","Needs review"))))))</f>
        <v/>
      </c>
      <c r="U907" s="9">
        <f>IF(A907="","",IF(OR(T907="Suppressed",T907="Recently active"),0,IF(F907="past-client",Scoring!$B$3,IF(F907="sphere",Scoring!$B$4,IF(F907="lead",Scoring!$B$5,0)))+MAX(1,MIN(3,N(G907)))*Scoring!$B$6+IF(H907="",Scoring!$B$10,IF(R907&lt;24,Scoring!$B$7,IF(R907&lt;60,Scoring!$B$8,Scoring!$B$9)))+IF(M907="Y",Scoring!$B$11,0)+IF(N(N907)&gt;=7,Scoring!$B$12,IF(N(N907)&gt;=4,Scoring!$B$13,0))))</f>
        <v/>
      </c>
      <c r="V907" s="9">
        <f>IF(A907="","",IF(OR(T907="Suppressed",T907="Recently active"),"-",IF(U907&gt;=Scoring!$B$14,"A",IF(U907&gt;=Scoring!$B$15,"B","C"))))</f>
        <v/>
      </c>
      <c r="W907" s="9">
        <f>IF(OR(A907="",V907="-"),"",COUNTIFS($V$2:$V$1001,"&lt;&gt;-",$U$2:$U$1001,"&gt;"&amp;U907)+1)</f>
        <v/>
      </c>
    </row>
    <row r="908">
      <c r="H908" s="8" t="n"/>
      <c r="R908" s="9">
        <f>IF(A908="","",IF(H908="","never",DATEDIF(H908,Scoring!$B$2,"m")))</f>
        <v/>
      </c>
      <c r="S908" s="9">
        <f>IF(A908="","",IF(L908="Y","None",IF(AND(E908&lt;&gt;"",J908="Y"),"Text",IF(AND(D908&lt;&gt;"",I908&lt;&gt;"Y"),"Email",IF(AND(E908&lt;&gt;"",K908="N"),"Call","None")))))</f>
        <v/>
      </c>
      <c r="T908" s="9">
        <f>IF(A908="","",IF(S908="None","Suppressed",IF(AND(H908&lt;&gt;"",R908&lt;Scoring!$B$16),"Recently active",IF(F908="past-client","Past client",IF(F908="sphere","Sphere",IF(F908="lead","Dormant lead","Needs review"))))))</f>
        <v/>
      </c>
      <c r="U908" s="9">
        <f>IF(A908="","",IF(OR(T908="Suppressed",T908="Recently active"),0,IF(F908="past-client",Scoring!$B$3,IF(F908="sphere",Scoring!$B$4,IF(F908="lead",Scoring!$B$5,0)))+MAX(1,MIN(3,N(G908)))*Scoring!$B$6+IF(H908="",Scoring!$B$10,IF(R908&lt;24,Scoring!$B$7,IF(R908&lt;60,Scoring!$B$8,Scoring!$B$9)))+IF(M908="Y",Scoring!$B$11,0)+IF(N(N908)&gt;=7,Scoring!$B$12,IF(N(N908)&gt;=4,Scoring!$B$13,0))))</f>
        <v/>
      </c>
      <c r="V908" s="9">
        <f>IF(A908="","",IF(OR(T908="Suppressed",T908="Recently active"),"-",IF(U908&gt;=Scoring!$B$14,"A",IF(U908&gt;=Scoring!$B$15,"B","C"))))</f>
        <v/>
      </c>
      <c r="W908" s="9">
        <f>IF(OR(A908="",V908="-"),"",COUNTIFS($V$2:$V$1001,"&lt;&gt;-",$U$2:$U$1001,"&gt;"&amp;U908)+1)</f>
        <v/>
      </c>
    </row>
    <row r="909">
      <c r="H909" s="8" t="n"/>
      <c r="R909" s="9">
        <f>IF(A909="","",IF(H909="","never",DATEDIF(H909,Scoring!$B$2,"m")))</f>
        <v/>
      </c>
      <c r="S909" s="9">
        <f>IF(A909="","",IF(L909="Y","None",IF(AND(E909&lt;&gt;"",J909="Y"),"Text",IF(AND(D909&lt;&gt;"",I909&lt;&gt;"Y"),"Email",IF(AND(E909&lt;&gt;"",K909="N"),"Call","None")))))</f>
        <v/>
      </c>
      <c r="T909" s="9">
        <f>IF(A909="","",IF(S909="None","Suppressed",IF(AND(H909&lt;&gt;"",R909&lt;Scoring!$B$16),"Recently active",IF(F909="past-client","Past client",IF(F909="sphere","Sphere",IF(F909="lead","Dormant lead","Needs review"))))))</f>
        <v/>
      </c>
      <c r="U909" s="9">
        <f>IF(A909="","",IF(OR(T909="Suppressed",T909="Recently active"),0,IF(F909="past-client",Scoring!$B$3,IF(F909="sphere",Scoring!$B$4,IF(F909="lead",Scoring!$B$5,0)))+MAX(1,MIN(3,N(G909)))*Scoring!$B$6+IF(H909="",Scoring!$B$10,IF(R909&lt;24,Scoring!$B$7,IF(R909&lt;60,Scoring!$B$8,Scoring!$B$9)))+IF(M909="Y",Scoring!$B$11,0)+IF(N(N909)&gt;=7,Scoring!$B$12,IF(N(N909)&gt;=4,Scoring!$B$13,0))))</f>
        <v/>
      </c>
      <c r="V909" s="9">
        <f>IF(A909="","",IF(OR(T909="Suppressed",T909="Recently active"),"-",IF(U909&gt;=Scoring!$B$14,"A",IF(U909&gt;=Scoring!$B$15,"B","C"))))</f>
        <v/>
      </c>
      <c r="W909" s="9">
        <f>IF(OR(A909="",V909="-"),"",COUNTIFS($V$2:$V$1001,"&lt;&gt;-",$U$2:$U$1001,"&gt;"&amp;U909)+1)</f>
        <v/>
      </c>
    </row>
    <row r="910">
      <c r="H910" s="8" t="n"/>
      <c r="R910" s="9">
        <f>IF(A910="","",IF(H910="","never",DATEDIF(H910,Scoring!$B$2,"m")))</f>
        <v/>
      </c>
      <c r="S910" s="9">
        <f>IF(A910="","",IF(L910="Y","None",IF(AND(E910&lt;&gt;"",J910="Y"),"Text",IF(AND(D910&lt;&gt;"",I910&lt;&gt;"Y"),"Email",IF(AND(E910&lt;&gt;"",K910="N"),"Call","None")))))</f>
        <v/>
      </c>
      <c r="T910" s="9">
        <f>IF(A910="","",IF(S910="None","Suppressed",IF(AND(H910&lt;&gt;"",R910&lt;Scoring!$B$16),"Recently active",IF(F910="past-client","Past client",IF(F910="sphere","Sphere",IF(F910="lead","Dormant lead","Needs review"))))))</f>
        <v/>
      </c>
      <c r="U910" s="9">
        <f>IF(A910="","",IF(OR(T910="Suppressed",T910="Recently active"),0,IF(F910="past-client",Scoring!$B$3,IF(F910="sphere",Scoring!$B$4,IF(F910="lead",Scoring!$B$5,0)))+MAX(1,MIN(3,N(G910)))*Scoring!$B$6+IF(H910="",Scoring!$B$10,IF(R910&lt;24,Scoring!$B$7,IF(R910&lt;60,Scoring!$B$8,Scoring!$B$9)))+IF(M910="Y",Scoring!$B$11,0)+IF(N(N910)&gt;=7,Scoring!$B$12,IF(N(N910)&gt;=4,Scoring!$B$13,0))))</f>
        <v/>
      </c>
      <c r="V910" s="9">
        <f>IF(A910="","",IF(OR(T910="Suppressed",T910="Recently active"),"-",IF(U910&gt;=Scoring!$B$14,"A",IF(U910&gt;=Scoring!$B$15,"B","C"))))</f>
        <v/>
      </c>
      <c r="W910" s="9">
        <f>IF(OR(A910="",V910="-"),"",COUNTIFS($V$2:$V$1001,"&lt;&gt;-",$U$2:$U$1001,"&gt;"&amp;U910)+1)</f>
        <v/>
      </c>
    </row>
    <row r="911">
      <c r="H911" s="8" t="n"/>
      <c r="R911" s="9">
        <f>IF(A911="","",IF(H911="","never",DATEDIF(H911,Scoring!$B$2,"m")))</f>
        <v/>
      </c>
      <c r="S911" s="9">
        <f>IF(A911="","",IF(L911="Y","None",IF(AND(E911&lt;&gt;"",J911="Y"),"Text",IF(AND(D911&lt;&gt;"",I911&lt;&gt;"Y"),"Email",IF(AND(E911&lt;&gt;"",K911="N"),"Call","None")))))</f>
        <v/>
      </c>
      <c r="T911" s="9">
        <f>IF(A911="","",IF(S911="None","Suppressed",IF(AND(H911&lt;&gt;"",R911&lt;Scoring!$B$16),"Recently active",IF(F911="past-client","Past client",IF(F911="sphere","Sphere",IF(F911="lead","Dormant lead","Needs review"))))))</f>
        <v/>
      </c>
      <c r="U911" s="9">
        <f>IF(A911="","",IF(OR(T911="Suppressed",T911="Recently active"),0,IF(F911="past-client",Scoring!$B$3,IF(F911="sphere",Scoring!$B$4,IF(F911="lead",Scoring!$B$5,0)))+MAX(1,MIN(3,N(G911)))*Scoring!$B$6+IF(H911="",Scoring!$B$10,IF(R911&lt;24,Scoring!$B$7,IF(R911&lt;60,Scoring!$B$8,Scoring!$B$9)))+IF(M911="Y",Scoring!$B$11,0)+IF(N(N911)&gt;=7,Scoring!$B$12,IF(N(N911)&gt;=4,Scoring!$B$13,0))))</f>
        <v/>
      </c>
      <c r="V911" s="9">
        <f>IF(A911="","",IF(OR(T911="Suppressed",T911="Recently active"),"-",IF(U911&gt;=Scoring!$B$14,"A",IF(U911&gt;=Scoring!$B$15,"B","C"))))</f>
        <v/>
      </c>
      <c r="W911" s="9">
        <f>IF(OR(A911="",V911="-"),"",COUNTIFS($V$2:$V$1001,"&lt;&gt;-",$U$2:$U$1001,"&gt;"&amp;U911)+1)</f>
        <v/>
      </c>
    </row>
    <row r="912">
      <c r="H912" s="8" t="n"/>
      <c r="R912" s="9">
        <f>IF(A912="","",IF(H912="","never",DATEDIF(H912,Scoring!$B$2,"m")))</f>
        <v/>
      </c>
      <c r="S912" s="9">
        <f>IF(A912="","",IF(L912="Y","None",IF(AND(E912&lt;&gt;"",J912="Y"),"Text",IF(AND(D912&lt;&gt;"",I912&lt;&gt;"Y"),"Email",IF(AND(E912&lt;&gt;"",K912="N"),"Call","None")))))</f>
        <v/>
      </c>
      <c r="T912" s="9">
        <f>IF(A912="","",IF(S912="None","Suppressed",IF(AND(H912&lt;&gt;"",R912&lt;Scoring!$B$16),"Recently active",IF(F912="past-client","Past client",IF(F912="sphere","Sphere",IF(F912="lead","Dormant lead","Needs review"))))))</f>
        <v/>
      </c>
      <c r="U912" s="9">
        <f>IF(A912="","",IF(OR(T912="Suppressed",T912="Recently active"),0,IF(F912="past-client",Scoring!$B$3,IF(F912="sphere",Scoring!$B$4,IF(F912="lead",Scoring!$B$5,0)))+MAX(1,MIN(3,N(G912)))*Scoring!$B$6+IF(H912="",Scoring!$B$10,IF(R912&lt;24,Scoring!$B$7,IF(R912&lt;60,Scoring!$B$8,Scoring!$B$9)))+IF(M912="Y",Scoring!$B$11,0)+IF(N(N912)&gt;=7,Scoring!$B$12,IF(N(N912)&gt;=4,Scoring!$B$13,0))))</f>
        <v/>
      </c>
      <c r="V912" s="9">
        <f>IF(A912="","",IF(OR(T912="Suppressed",T912="Recently active"),"-",IF(U912&gt;=Scoring!$B$14,"A",IF(U912&gt;=Scoring!$B$15,"B","C"))))</f>
        <v/>
      </c>
      <c r="W912" s="9">
        <f>IF(OR(A912="",V912="-"),"",COUNTIFS($V$2:$V$1001,"&lt;&gt;-",$U$2:$U$1001,"&gt;"&amp;U912)+1)</f>
        <v/>
      </c>
    </row>
    <row r="913">
      <c r="H913" s="8" t="n"/>
      <c r="R913" s="9">
        <f>IF(A913="","",IF(H913="","never",DATEDIF(H913,Scoring!$B$2,"m")))</f>
        <v/>
      </c>
      <c r="S913" s="9">
        <f>IF(A913="","",IF(L913="Y","None",IF(AND(E913&lt;&gt;"",J913="Y"),"Text",IF(AND(D913&lt;&gt;"",I913&lt;&gt;"Y"),"Email",IF(AND(E913&lt;&gt;"",K913="N"),"Call","None")))))</f>
        <v/>
      </c>
      <c r="T913" s="9">
        <f>IF(A913="","",IF(S913="None","Suppressed",IF(AND(H913&lt;&gt;"",R913&lt;Scoring!$B$16),"Recently active",IF(F913="past-client","Past client",IF(F913="sphere","Sphere",IF(F913="lead","Dormant lead","Needs review"))))))</f>
        <v/>
      </c>
      <c r="U913" s="9">
        <f>IF(A913="","",IF(OR(T913="Suppressed",T913="Recently active"),0,IF(F913="past-client",Scoring!$B$3,IF(F913="sphere",Scoring!$B$4,IF(F913="lead",Scoring!$B$5,0)))+MAX(1,MIN(3,N(G913)))*Scoring!$B$6+IF(H913="",Scoring!$B$10,IF(R913&lt;24,Scoring!$B$7,IF(R913&lt;60,Scoring!$B$8,Scoring!$B$9)))+IF(M913="Y",Scoring!$B$11,0)+IF(N(N913)&gt;=7,Scoring!$B$12,IF(N(N913)&gt;=4,Scoring!$B$13,0))))</f>
        <v/>
      </c>
      <c r="V913" s="9">
        <f>IF(A913="","",IF(OR(T913="Suppressed",T913="Recently active"),"-",IF(U913&gt;=Scoring!$B$14,"A",IF(U913&gt;=Scoring!$B$15,"B","C"))))</f>
        <v/>
      </c>
      <c r="W913" s="9">
        <f>IF(OR(A913="",V913="-"),"",COUNTIFS($V$2:$V$1001,"&lt;&gt;-",$U$2:$U$1001,"&gt;"&amp;U913)+1)</f>
        <v/>
      </c>
    </row>
    <row r="914">
      <c r="H914" s="8" t="n"/>
      <c r="R914" s="9">
        <f>IF(A914="","",IF(H914="","never",DATEDIF(H914,Scoring!$B$2,"m")))</f>
        <v/>
      </c>
      <c r="S914" s="9">
        <f>IF(A914="","",IF(L914="Y","None",IF(AND(E914&lt;&gt;"",J914="Y"),"Text",IF(AND(D914&lt;&gt;"",I914&lt;&gt;"Y"),"Email",IF(AND(E914&lt;&gt;"",K914="N"),"Call","None")))))</f>
        <v/>
      </c>
      <c r="T914" s="9">
        <f>IF(A914="","",IF(S914="None","Suppressed",IF(AND(H914&lt;&gt;"",R914&lt;Scoring!$B$16),"Recently active",IF(F914="past-client","Past client",IF(F914="sphere","Sphere",IF(F914="lead","Dormant lead","Needs review"))))))</f>
        <v/>
      </c>
      <c r="U914" s="9">
        <f>IF(A914="","",IF(OR(T914="Suppressed",T914="Recently active"),0,IF(F914="past-client",Scoring!$B$3,IF(F914="sphere",Scoring!$B$4,IF(F914="lead",Scoring!$B$5,0)))+MAX(1,MIN(3,N(G914)))*Scoring!$B$6+IF(H914="",Scoring!$B$10,IF(R914&lt;24,Scoring!$B$7,IF(R914&lt;60,Scoring!$B$8,Scoring!$B$9)))+IF(M914="Y",Scoring!$B$11,0)+IF(N(N914)&gt;=7,Scoring!$B$12,IF(N(N914)&gt;=4,Scoring!$B$13,0))))</f>
        <v/>
      </c>
      <c r="V914" s="9">
        <f>IF(A914="","",IF(OR(T914="Suppressed",T914="Recently active"),"-",IF(U914&gt;=Scoring!$B$14,"A",IF(U914&gt;=Scoring!$B$15,"B","C"))))</f>
        <v/>
      </c>
      <c r="W914" s="9">
        <f>IF(OR(A914="",V914="-"),"",COUNTIFS($V$2:$V$1001,"&lt;&gt;-",$U$2:$U$1001,"&gt;"&amp;U914)+1)</f>
        <v/>
      </c>
    </row>
    <row r="915">
      <c r="H915" s="8" t="n"/>
      <c r="R915" s="9">
        <f>IF(A915="","",IF(H915="","never",DATEDIF(H915,Scoring!$B$2,"m")))</f>
        <v/>
      </c>
      <c r="S915" s="9">
        <f>IF(A915="","",IF(L915="Y","None",IF(AND(E915&lt;&gt;"",J915="Y"),"Text",IF(AND(D915&lt;&gt;"",I915&lt;&gt;"Y"),"Email",IF(AND(E915&lt;&gt;"",K915="N"),"Call","None")))))</f>
        <v/>
      </c>
      <c r="T915" s="9">
        <f>IF(A915="","",IF(S915="None","Suppressed",IF(AND(H915&lt;&gt;"",R915&lt;Scoring!$B$16),"Recently active",IF(F915="past-client","Past client",IF(F915="sphere","Sphere",IF(F915="lead","Dormant lead","Needs review"))))))</f>
        <v/>
      </c>
      <c r="U915" s="9">
        <f>IF(A915="","",IF(OR(T915="Suppressed",T915="Recently active"),0,IF(F915="past-client",Scoring!$B$3,IF(F915="sphere",Scoring!$B$4,IF(F915="lead",Scoring!$B$5,0)))+MAX(1,MIN(3,N(G915)))*Scoring!$B$6+IF(H915="",Scoring!$B$10,IF(R915&lt;24,Scoring!$B$7,IF(R915&lt;60,Scoring!$B$8,Scoring!$B$9)))+IF(M915="Y",Scoring!$B$11,0)+IF(N(N915)&gt;=7,Scoring!$B$12,IF(N(N915)&gt;=4,Scoring!$B$13,0))))</f>
        <v/>
      </c>
      <c r="V915" s="9">
        <f>IF(A915="","",IF(OR(T915="Suppressed",T915="Recently active"),"-",IF(U915&gt;=Scoring!$B$14,"A",IF(U915&gt;=Scoring!$B$15,"B","C"))))</f>
        <v/>
      </c>
      <c r="W915" s="9">
        <f>IF(OR(A915="",V915="-"),"",COUNTIFS($V$2:$V$1001,"&lt;&gt;-",$U$2:$U$1001,"&gt;"&amp;U915)+1)</f>
        <v/>
      </c>
    </row>
    <row r="916">
      <c r="H916" s="8" t="n"/>
      <c r="R916" s="9">
        <f>IF(A916="","",IF(H916="","never",DATEDIF(H916,Scoring!$B$2,"m")))</f>
        <v/>
      </c>
      <c r="S916" s="9">
        <f>IF(A916="","",IF(L916="Y","None",IF(AND(E916&lt;&gt;"",J916="Y"),"Text",IF(AND(D916&lt;&gt;"",I916&lt;&gt;"Y"),"Email",IF(AND(E916&lt;&gt;"",K916="N"),"Call","None")))))</f>
        <v/>
      </c>
      <c r="T916" s="9">
        <f>IF(A916="","",IF(S916="None","Suppressed",IF(AND(H916&lt;&gt;"",R916&lt;Scoring!$B$16),"Recently active",IF(F916="past-client","Past client",IF(F916="sphere","Sphere",IF(F916="lead","Dormant lead","Needs review"))))))</f>
        <v/>
      </c>
      <c r="U916" s="9">
        <f>IF(A916="","",IF(OR(T916="Suppressed",T916="Recently active"),0,IF(F916="past-client",Scoring!$B$3,IF(F916="sphere",Scoring!$B$4,IF(F916="lead",Scoring!$B$5,0)))+MAX(1,MIN(3,N(G916)))*Scoring!$B$6+IF(H916="",Scoring!$B$10,IF(R916&lt;24,Scoring!$B$7,IF(R916&lt;60,Scoring!$B$8,Scoring!$B$9)))+IF(M916="Y",Scoring!$B$11,0)+IF(N(N916)&gt;=7,Scoring!$B$12,IF(N(N916)&gt;=4,Scoring!$B$13,0))))</f>
        <v/>
      </c>
      <c r="V916" s="9">
        <f>IF(A916="","",IF(OR(T916="Suppressed",T916="Recently active"),"-",IF(U916&gt;=Scoring!$B$14,"A",IF(U916&gt;=Scoring!$B$15,"B","C"))))</f>
        <v/>
      </c>
      <c r="W916" s="9">
        <f>IF(OR(A916="",V916="-"),"",COUNTIFS($V$2:$V$1001,"&lt;&gt;-",$U$2:$U$1001,"&gt;"&amp;U916)+1)</f>
        <v/>
      </c>
    </row>
    <row r="917">
      <c r="H917" s="8" t="n"/>
      <c r="R917" s="9">
        <f>IF(A917="","",IF(H917="","never",DATEDIF(H917,Scoring!$B$2,"m")))</f>
        <v/>
      </c>
      <c r="S917" s="9">
        <f>IF(A917="","",IF(L917="Y","None",IF(AND(E917&lt;&gt;"",J917="Y"),"Text",IF(AND(D917&lt;&gt;"",I917&lt;&gt;"Y"),"Email",IF(AND(E917&lt;&gt;"",K917="N"),"Call","None")))))</f>
        <v/>
      </c>
      <c r="T917" s="9">
        <f>IF(A917="","",IF(S917="None","Suppressed",IF(AND(H917&lt;&gt;"",R917&lt;Scoring!$B$16),"Recently active",IF(F917="past-client","Past client",IF(F917="sphere","Sphere",IF(F917="lead","Dormant lead","Needs review"))))))</f>
        <v/>
      </c>
      <c r="U917" s="9">
        <f>IF(A917="","",IF(OR(T917="Suppressed",T917="Recently active"),0,IF(F917="past-client",Scoring!$B$3,IF(F917="sphere",Scoring!$B$4,IF(F917="lead",Scoring!$B$5,0)))+MAX(1,MIN(3,N(G917)))*Scoring!$B$6+IF(H917="",Scoring!$B$10,IF(R917&lt;24,Scoring!$B$7,IF(R917&lt;60,Scoring!$B$8,Scoring!$B$9)))+IF(M917="Y",Scoring!$B$11,0)+IF(N(N917)&gt;=7,Scoring!$B$12,IF(N(N917)&gt;=4,Scoring!$B$13,0))))</f>
        <v/>
      </c>
      <c r="V917" s="9">
        <f>IF(A917="","",IF(OR(T917="Suppressed",T917="Recently active"),"-",IF(U917&gt;=Scoring!$B$14,"A",IF(U917&gt;=Scoring!$B$15,"B","C"))))</f>
        <v/>
      </c>
      <c r="W917" s="9">
        <f>IF(OR(A917="",V917="-"),"",COUNTIFS($V$2:$V$1001,"&lt;&gt;-",$U$2:$U$1001,"&gt;"&amp;U917)+1)</f>
        <v/>
      </c>
    </row>
    <row r="918">
      <c r="H918" s="8" t="n"/>
      <c r="R918" s="9">
        <f>IF(A918="","",IF(H918="","never",DATEDIF(H918,Scoring!$B$2,"m")))</f>
        <v/>
      </c>
      <c r="S918" s="9">
        <f>IF(A918="","",IF(L918="Y","None",IF(AND(E918&lt;&gt;"",J918="Y"),"Text",IF(AND(D918&lt;&gt;"",I918&lt;&gt;"Y"),"Email",IF(AND(E918&lt;&gt;"",K918="N"),"Call","None")))))</f>
        <v/>
      </c>
      <c r="T918" s="9">
        <f>IF(A918="","",IF(S918="None","Suppressed",IF(AND(H918&lt;&gt;"",R918&lt;Scoring!$B$16),"Recently active",IF(F918="past-client","Past client",IF(F918="sphere","Sphere",IF(F918="lead","Dormant lead","Needs review"))))))</f>
        <v/>
      </c>
      <c r="U918" s="9">
        <f>IF(A918="","",IF(OR(T918="Suppressed",T918="Recently active"),0,IF(F918="past-client",Scoring!$B$3,IF(F918="sphere",Scoring!$B$4,IF(F918="lead",Scoring!$B$5,0)))+MAX(1,MIN(3,N(G918)))*Scoring!$B$6+IF(H918="",Scoring!$B$10,IF(R918&lt;24,Scoring!$B$7,IF(R918&lt;60,Scoring!$B$8,Scoring!$B$9)))+IF(M918="Y",Scoring!$B$11,0)+IF(N(N918)&gt;=7,Scoring!$B$12,IF(N(N918)&gt;=4,Scoring!$B$13,0))))</f>
        <v/>
      </c>
      <c r="V918" s="9">
        <f>IF(A918="","",IF(OR(T918="Suppressed",T918="Recently active"),"-",IF(U918&gt;=Scoring!$B$14,"A",IF(U918&gt;=Scoring!$B$15,"B","C"))))</f>
        <v/>
      </c>
      <c r="W918" s="9">
        <f>IF(OR(A918="",V918="-"),"",COUNTIFS($V$2:$V$1001,"&lt;&gt;-",$U$2:$U$1001,"&gt;"&amp;U918)+1)</f>
        <v/>
      </c>
    </row>
    <row r="919">
      <c r="H919" s="8" t="n"/>
      <c r="R919" s="9">
        <f>IF(A919="","",IF(H919="","never",DATEDIF(H919,Scoring!$B$2,"m")))</f>
        <v/>
      </c>
      <c r="S919" s="9">
        <f>IF(A919="","",IF(L919="Y","None",IF(AND(E919&lt;&gt;"",J919="Y"),"Text",IF(AND(D919&lt;&gt;"",I919&lt;&gt;"Y"),"Email",IF(AND(E919&lt;&gt;"",K919="N"),"Call","None")))))</f>
        <v/>
      </c>
      <c r="T919" s="9">
        <f>IF(A919="","",IF(S919="None","Suppressed",IF(AND(H919&lt;&gt;"",R919&lt;Scoring!$B$16),"Recently active",IF(F919="past-client","Past client",IF(F919="sphere","Sphere",IF(F919="lead","Dormant lead","Needs review"))))))</f>
        <v/>
      </c>
      <c r="U919" s="9">
        <f>IF(A919="","",IF(OR(T919="Suppressed",T919="Recently active"),0,IF(F919="past-client",Scoring!$B$3,IF(F919="sphere",Scoring!$B$4,IF(F919="lead",Scoring!$B$5,0)))+MAX(1,MIN(3,N(G919)))*Scoring!$B$6+IF(H919="",Scoring!$B$10,IF(R919&lt;24,Scoring!$B$7,IF(R919&lt;60,Scoring!$B$8,Scoring!$B$9)))+IF(M919="Y",Scoring!$B$11,0)+IF(N(N919)&gt;=7,Scoring!$B$12,IF(N(N919)&gt;=4,Scoring!$B$13,0))))</f>
        <v/>
      </c>
      <c r="V919" s="9">
        <f>IF(A919="","",IF(OR(T919="Suppressed",T919="Recently active"),"-",IF(U919&gt;=Scoring!$B$14,"A",IF(U919&gt;=Scoring!$B$15,"B","C"))))</f>
        <v/>
      </c>
      <c r="W919" s="9">
        <f>IF(OR(A919="",V919="-"),"",COUNTIFS($V$2:$V$1001,"&lt;&gt;-",$U$2:$U$1001,"&gt;"&amp;U919)+1)</f>
        <v/>
      </c>
    </row>
    <row r="920">
      <c r="H920" s="8" t="n"/>
      <c r="R920" s="9">
        <f>IF(A920="","",IF(H920="","never",DATEDIF(H920,Scoring!$B$2,"m")))</f>
        <v/>
      </c>
      <c r="S920" s="9">
        <f>IF(A920="","",IF(L920="Y","None",IF(AND(E920&lt;&gt;"",J920="Y"),"Text",IF(AND(D920&lt;&gt;"",I920&lt;&gt;"Y"),"Email",IF(AND(E920&lt;&gt;"",K920="N"),"Call","None")))))</f>
        <v/>
      </c>
      <c r="T920" s="9">
        <f>IF(A920="","",IF(S920="None","Suppressed",IF(AND(H920&lt;&gt;"",R920&lt;Scoring!$B$16),"Recently active",IF(F920="past-client","Past client",IF(F920="sphere","Sphere",IF(F920="lead","Dormant lead","Needs review"))))))</f>
        <v/>
      </c>
      <c r="U920" s="9">
        <f>IF(A920="","",IF(OR(T920="Suppressed",T920="Recently active"),0,IF(F920="past-client",Scoring!$B$3,IF(F920="sphere",Scoring!$B$4,IF(F920="lead",Scoring!$B$5,0)))+MAX(1,MIN(3,N(G920)))*Scoring!$B$6+IF(H920="",Scoring!$B$10,IF(R920&lt;24,Scoring!$B$7,IF(R920&lt;60,Scoring!$B$8,Scoring!$B$9)))+IF(M920="Y",Scoring!$B$11,0)+IF(N(N920)&gt;=7,Scoring!$B$12,IF(N(N920)&gt;=4,Scoring!$B$13,0))))</f>
        <v/>
      </c>
      <c r="V920" s="9">
        <f>IF(A920="","",IF(OR(T920="Suppressed",T920="Recently active"),"-",IF(U920&gt;=Scoring!$B$14,"A",IF(U920&gt;=Scoring!$B$15,"B","C"))))</f>
        <v/>
      </c>
      <c r="W920" s="9">
        <f>IF(OR(A920="",V920="-"),"",COUNTIFS($V$2:$V$1001,"&lt;&gt;-",$U$2:$U$1001,"&gt;"&amp;U920)+1)</f>
        <v/>
      </c>
    </row>
    <row r="921">
      <c r="H921" s="8" t="n"/>
      <c r="R921" s="9">
        <f>IF(A921="","",IF(H921="","never",DATEDIF(H921,Scoring!$B$2,"m")))</f>
        <v/>
      </c>
      <c r="S921" s="9">
        <f>IF(A921="","",IF(L921="Y","None",IF(AND(E921&lt;&gt;"",J921="Y"),"Text",IF(AND(D921&lt;&gt;"",I921&lt;&gt;"Y"),"Email",IF(AND(E921&lt;&gt;"",K921="N"),"Call","None")))))</f>
        <v/>
      </c>
      <c r="T921" s="9">
        <f>IF(A921="","",IF(S921="None","Suppressed",IF(AND(H921&lt;&gt;"",R921&lt;Scoring!$B$16),"Recently active",IF(F921="past-client","Past client",IF(F921="sphere","Sphere",IF(F921="lead","Dormant lead","Needs review"))))))</f>
        <v/>
      </c>
      <c r="U921" s="9">
        <f>IF(A921="","",IF(OR(T921="Suppressed",T921="Recently active"),0,IF(F921="past-client",Scoring!$B$3,IF(F921="sphere",Scoring!$B$4,IF(F921="lead",Scoring!$B$5,0)))+MAX(1,MIN(3,N(G921)))*Scoring!$B$6+IF(H921="",Scoring!$B$10,IF(R921&lt;24,Scoring!$B$7,IF(R921&lt;60,Scoring!$B$8,Scoring!$B$9)))+IF(M921="Y",Scoring!$B$11,0)+IF(N(N921)&gt;=7,Scoring!$B$12,IF(N(N921)&gt;=4,Scoring!$B$13,0))))</f>
        <v/>
      </c>
      <c r="V921" s="9">
        <f>IF(A921="","",IF(OR(T921="Suppressed",T921="Recently active"),"-",IF(U921&gt;=Scoring!$B$14,"A",IF(U921&gt;=Scoring!$B$15,"B","C"))))</f>
        <v/>
      </c>
      <c r="W921" s="9">
        <f>IF(OR(A921="",V921="-"),"",COUNTIFS($V$2:$V$1001,"&lt;&gt;-",$U$2:$U$1001,"&gt;"&amp;U921)+1)</f>
        <v/>
      </c>
    </row>
    <row r="922">
      <c r="H922" s="8" t="n"/>
      <c r="R922" s="9">
        <f>IF(A922="","",IF(H922="","never",DATEDIF(H922,Scoring!$B$2,"m")))</f>
        <v/>
      </c>
      <c r="S922" s="9">
        <f>IF(A922="","",IF(L922="Y","None",IF(AND(E922&lt;&gt;"",J922="Y"),"Text",IF(AND(D922&lt;&gt;"",I922&lt;&gt;"Y"),"Email",IF(AND(E922&lt;&gt;"",K922="N"),"Call","None")))))</f>
        <v/>
      </c>
      <c r="T922" s="9">
        <f>IF(A922="","",IF(S922="None","Suppressed",IF(AND(H922&lt;&gt;"",R922&lt;Scoring!$B$16),"Recently active",IF(F922="past-client","Past client",IF(F922="sphere","Sphere",IF(F922="lead","Dormant lead","Needs review"))))))</f>
        <v/>
      </c>
      <c r="U922" s="9">
        <f>IF(A922="","",IF(OR(T922="Suppressed",T922="Recently active"),0,IF(F922="past-client",Scoring!$B$3,IF(F922="sphere",Scoring!$B$4,IF(F922="lead",Scoring!$B$5,0)))+MAX(1,MIN(3,N(G922)))*Scoring!$B$6+IF(H922="",Scoring!$B$10,IF(R922&lt;24,Scoring!$B$7,IF(R922&lt;60,Scoring!$B$8,Scoring!$B$9)))+IF(M922="Y",Scoring!$B$11,0)+IF(N(N922)&gt;=7,Scoring!$B$12,IF(N(N922)&gt;=4,Scoring!$B$13,0))))</f>
        <v/>
      </c>
      <c r="V922" s="9">
        <f>IF(A922="","",IF(OR(T922="Suppressed",T922="Recently active"),"-",IF(U922&gt;=Scoring!$B$14,"A",IF(U922&gt;=Scoring!$B$15,"B","C"))))</f>
        <v/>
      </c>
      <c r="W922" s="9">
        <f>IF(OR(A922="",V922="-"),"",COUNTIFS($V$2:$V$1001,"&lt;&gt;-",$U$2:$U$1001,"&gt;"&amp;U922)+1)</f>
        <v/>
      </c>
    </row>
    <row r="923">
      <c r="H923" s="8" t="n"/>
      <c r="R923" s="9">
        <f>IF(A923="","",IF(H923="","never",DATEDIF(H923,Scoring!$B$2,"m")))</f>
        <v/>
      </c>
      <c r="S923" s="9">
        <f>IF(A923="","",IF(L923="Y","None",IF(AND(E923&lt;&gt;"",J923="Y"),"Text",IF(AND(D923&lt;&gt;"",I923&lt;&gt;"Y"),"Email",IF(AND(E923&lt;&gt;"",K923="N"),"Call","None")))))</f>
        <v/>
      </c>
      <c r="T923" s="9">
        <f>IF(A923="","",IF(S923="None","Suppressed",IF(AND(H923&lt;&gt;"",R923&lt;Scoring!$B$16),"Recently active",IF(F923="past-client","Past client",IF(F923="sphere","Sphere",IF(F923="lead","Dormant lead","Needs review"))))))</f>
        <v/>
      </c>
      <c r="U923" s="9">
        <f>IF(A923="","",IF(OR(T923="Suppressed",T923="Recently active"),0,IF(F923="past-client",Scoring!$B$3,IF(F923="sphere",Scoring!$B$4,IF(F923="lead",Scoring!$B$5,0)))+MAX(1,MIN(3,N(G923)))*Scoring!$B$6+IF(H923="",Scoring!$B$10,IF(R923&lt;24,Scoring!$B$7,IF(R923&lt;60,Scoring!$B$8,Scoring!$B$9)))+IF(M923="Y",Scoring!$B$11,0)+IF(N(N923)&gt;=7,Scoring!$B$12,IF(N(N923)&gt;=4,Scoring!$B$13,0))))</f>
        <v/>
      </c>
      <c r="V923" s="9">
        <f>IF(A923="","",IF(OR(T923="Suppressed",T923="Recently active"),"-",IF(U923&gt;=Scoring!$B$14,"A",IF(U923&gt;=Scoring!$B$15,"B","C"))))</f>
        <v/>
      </c>
      <c r="W923" s="9">
        <f>IF(OR(A923="",V923="-"),"",COUNTIFS($V$2:$V$1001,"&lt;&gt;-",$U$2:$U$1001,"&gt;"&amp;U923)+1)</f>
        <v/>
      </c>
    </row>
    <row r="924">
      <c r="H924" s="8" t="n"/>
      <c r="R924" s="9">
        <f>IF(A924="","",IF(H924="","never",DATEDIF(H924,Scoring!$B$2,"m")))</f>
        <v/>
      </c>
      <c r="S924" s="9">
        <f>IF(A924="","",IF(L924="Y","None",IF(AND(E924&lt;&gt;"",J924="Y"),"Text",IF(AND(D924&lt;&gt;"",I924&lt;&gt;"Y"),"Email",IF(AND(E924&lt;&gt;"",K924="N"),"Call","None")))))</f>
        <v/>
      </c>
      <c r="T924" s="9">
        <f>IF(A924="","",IF(S924="None","Suppressed",IF(AND(H924&lt;&gt;"",R924&lt;Scoring!$B$16),"Recently active",IF(F924="past-client","Past client",IF(F924="sphere","Sphere",IF(F924="lead","Dormant lead","Needs review"))))))</f>
        <v/>
      </c>
      <c r="U924" s="9">
        <f>IF(A924="","",IF(OR(T924="Suppressed",T924="Recently active"),0,IF(F924="past-client",Scoring!$B$3,IF(F924="sphere",Scoring!$B$4,IF(F924="lead",Scoring!$B$5,0)))+MAX(1,MIN(3,N(G924)))*Scoring!$B$6+IF(H924="",Scoring!$B$10,IF(R924&lt;24,Scoring!$B$7,IF(R924&lt;60,Scoring!$B$8,Scoring!$B$9)))+IF(M924="Y",Scoring!$B$11,0)+IF(N(N924)&gt;=7,Scoring!$B$12,IF(N(N924)&gt;=4,Scoring!$B$13,0))))</f>
        <v/>
      </c>
      <c r="V924" s="9">
        <f>IF(A924="","",IF(OR(T924="Suppressed",T924="Recently active"),"-",IF(U924&gt;=Scoring!$B$14,"A",IF(U924&gt;=Scoring!$B$15,"B","C"))))</f>
        <v/>
      </c>
      <c r="W924" s="9">
        <f>IF(OR(A924="",V924="-"),"",COUNTIFS($V$2:$V$1001,"&lt;&gt;-",$U$2:$U$1001,"&gt;"&amp;U924)+1)</f>
        <v/>
      </c>
    </row>
    <row r="925">
      <c r="H925" s="8" t="n"/>
      <c r="R925" s="9">
        <f>IF(A925="","",IF(H925="","never",DATEDIF(H925,Scoring!$B$2,"m")))</f>
        <v/>
      </c>
      <c r="S925" s="9">
        <f>IF(A925="","",IF(L925="Y","None",IF(AND(E925&lt;&gt;"",J925="Y"),"Text",IF(AND(D925&lt;&gt;"",I925&lt;&gt;"Y"),"Email",IF(AND(E925&lt;&gt;"",K925="N"),"Call","None")))))</f>
        <v/>
      </c>
      <c r="T925" s="9">
        <f>IF(A925="","",IF(S925="None","Suppressed",IF(AND(H925&lt;&gt;"",R925&lt;Scoring!$B$16),"Recently active",IF(F925="past-client","Past client",IF(F925="sphere","Sphere",IF(F925="lead","Dormant lead","Needs review"))))))</f>
        <v/>
      </c>
      <c r="U925" s="9">
        <f>IF(A925="","",IF(OR(T925="Suppressed",T925="Recently active"),0,IF(F925="past-client",Scoring!$B$3,IF(F925="sphere",Scoring!$B$4,IF(F925="lead",Scoring!$B$5,0)))+MAX(1,MIN(3,N(G925)))*Scoring!$B$6+IF(H925="",Scoring!$B$10,IF(R925&lt;24,Scoring!$B$7,IF(R925&lt;60,Scoring!$B$8,Scoring!$B$9)))+IF(M925="Y",Scoring!$B$11,0)+IF(N(N925)&gt;=7,Scoring!$B$12,IF(N(N925)&gt;=4,Scoring!$B$13,0))))</f>
        <v/>
      </c>
      <c r="V925" s="9">
        <f>IF(A925="","",IF(OR(T925="Suppressed",T925="Recently active"),"-",IF(U925&gt;=Scoring!$B$14,"A",IF(U925&gt;=Scoring!$B$15,"B","C"))))</f>
        <v/>
      </c>
      <c r="W925" s="9">
        <f>IF(OR(A925="",V925="-"),"",COUNTIFS($V$2:$V$1001,"&lt;&gt;-",$U$2:$U$1001,"&gt;"&amp;U925)+1)</f>
        <v/>
      </c>
    </row>
    <row r="926">
      <c r="H926" s="8" t="n"/>
      <c r="R926" s="9">
        <f>IF(A926="","",IF(H926="","never",DATEDIF(H926,Scoring!$B$2,"m")))</f>
        <v/>
      </c>
      <c r="S926" s="9">
        <f>IF(A926="","",IF(L926="Y","None",IF(AND(E926&lt;&gt;"",J926="Y"),"Text",IF(AND(D926&lt;&gt;"",I926&lt;&gt;"Y"),"Email",IF(AND(E926&lt;&gt;"",K926="N"),"Call","None")))))</f>
        <v/>
      </c>
      <c r="T926" s="9">
        <f>IF(A926="","",IF(S926="None","Suppressed",IF(AND(H926&lt;&gt;"",R926&lt;Scoring!$B$16),"Recently active",IF(F926="past-client","Past client",IF(F926="sphere","Sphere",IF(F926="lead","Dormant lead","Needs review"))))))</f>
        <v/>
      </c>
      <c r="U926" s="9">
        <f>IF(A926="","",IF(OR(T926="Suppressed",T926="Recently active"),0,IF(F926="past-client",Scoring!$B$3,IF(F926="sphere",Scoring!$B$4,IF(F926="lead",Scoring!$B$5,0)))+MAX(1,MIN(3,N(G926)))*Scoring!$B$6+IF(H926="",Scoring!$B$10,IF(R926&lt;24,Scoring!$B$7,IF(R926&lt;60,Scoring!$B$8,Scoring!$B$9)))+IF(M926="Y",Scoring!$B$11,0)+IF(N(N926)&gt;=7,Scoring!$B$12,IF(N(N926)&gt;=4,Scoring!$B$13,0))))</f>
        <v/>
      </c>
      <c r="V926" s="9">
        <f>IF(A926="","",IF(OR(T926="Suppressed",T926="Recently active"),"-",IF(U926&gt;=Scoring!$B$14,"A",IF(U926&gt;=Scoring!$B$15,"B","C"))))</f>
        <v/>
      </c>
      <c r="W926" s="9">
        <f>IF(OR(A926="",V926="-"),"",COUNTIFS($V$2:$V$1001,"&lt;&gt;-",$U$2:$U$1001,"&gt;"&amp;U926)+1)</f>
        <v/>
      </c>
    </row>
    <row r="927">
      <c r="H927" s="8" t="n"/>
      <c r="R927" s="9">
        <f>IF(A927="","",IF(H927="","never",DATEDIF(H927,Scoring!$B$2,"m")))</f>
        <v/>
      </c>
      <c r="S927" s="9">
        <f>IF(A927="","",IF(L927="Y","None",IF(AND(E927&lt;&gt;"",J927="Y"),"Text",IF(AND(D927&lt;&gt;"",I927&lt;&gt;"Y"),"Email",IF(AND(E927&lt;&gt;"",K927="N"),"Call","None")))))</f>
        <v/>
      </c>
      <c r="T927" s="9">
        <f>IF(A927="","",IF(S927="None","Suppressed",IF(AND(H927&lt;&gt;"",R927&lt;Scoring!$B$16),"Recently active",IF(F927="past-client","Past client",IF(F927="sphere","Sphere",IF(F927="lead","Dormant lead","Needs review"))))))</f>
        <v/>
      </c>
      <c r="U927" s="9">
        <f>IF(A927="","",IF(OR(T927="Suppressed",T927="Recently active"),0,IF(F927="past-client",Scoring!$B$3,IF(F927="sphere",Scoring!$B$4,IF(F927="lead",Scoring!$B$5,0)))+MAX(1,MIN(3,N(G927)))*Scoring!$B$6+IF(H927="",Scoring!$B$10,IF(R927&lt;24,Scoring!$B$7,IF(R927&lt;60,Scoring!$B$8,Scoring!$B$9)))+IF(M927="Y",Scoring!$B$11,0)+IF(N(N927)&gt;=7,Scoring!$B$12,IF(N(N927)&gt;=4,Scoring!$B$13,0))))</f>
        <v/>
      </c>
      <c r="V927" s="9">
        <f>IF(A927="","",IF(OR(T927="Suppressed",T927="Recently active"),"-",IF(U927&gt;=Scoring!$B$14,"A",IF(U927&gt;=Scoring!$B$15,"B","C"))))</f>
        <v/>
      </c>
      <c r="W927" s="9">
        <f>IF(OR(A927="",V927="-"),"",COUNTIFS($V$2:$V$1001,"&lt;&gt;-",$U$2:$U$1001,"&gt;"&amp;U927)+1)</f>
        <v/>
      </c>
    </row>
    <row r="928">
      <c r="H928" s="8" t="n"/>
      <c r="R928" s="9">
        <f>IF(A928="","",IF(H928="","never",DATEDIF(H928,Scoring!$B$2,"m")))</f>
        <v/>
      </c>
      <c r="S928" s="9">
        <f>IF(A928="","",IF(L928="Y","None",IF(AND(E928&lt;&gt;"",J928="Y"),"Text",IF(AND(D928&lt;&gt;"",I928&lt;&gt;"Y"),"Email",IF(AND(E928&lt;&gt;"",K928="N"),"Call","None")))))</f>
        <v/>
      </c>
      <c r="T928" s="9">
        <f>IF(A928="","",IF(S928="None","Suppressed",IF(AND(H928&lt;&gt;"",R928&lt;Scoring!$B$16),"Recently active",IF(F928="past-client","Past client",IF(F928="sphere","Sphere",IF(F928="lead","Dormant lead","Needs review"))))))</f>
        <v/>
      </c>
      <c r="U928" s="9">
        <f>IF(A928="","",IF(OR(T928="Suppressed",T928="Recently active"),0,IF(F928="past-client",Scoring!$B$3,IF(F928="sphere",Scoring!$B$4,IF(F928="lead",Scoring!$B$5,0)))+MAX(1,MIN(3,N(G928)))*Scoring!$B$6+IF(H928="",Scoring!$B$10,IF(R928&lt;24,Scoring!$B$7,IF(R928&lt;60,Scoring!$B$8,Scoring!$B$9)))+IF(M928="Y",Scoring!$B$11,0)+IF(N(N928)&gt;=7,Scoring!$B$12,IF(N(N928)&gt;=4,Scoring!$B$13,0))))</f>
        <v/>
      </c>
      <c r="V928" s="9">
        <f>IF(A928="","",IF(OR(T928="Suppressed",T928="Recently active"),"-",IF(U928&gt;=Scoring!$B$14,"A",IF(U928&gt;=Scoring!$B$15,"B","C"))))</f>
        <v/>
      </c>
      <c r="W928" s="9">
        <f>IF(OR(A928="",V928="-"),"",COUNTIFS($V$2:$V$1001,"&lt;&gt;-",$U$2:$U$1001,"&gt;"&amp;U928)+1)</f>
        <v/>
      </c>
    </row>
    <row r="929">
      <c r="H929" s="8" t="n"/>
      <c r="R929" s="9">
        <f>IF(A929="","",IF(H929="","never",DATEDIF(H929,Scoring!$B$2,"m")))</f>
        <v/>
      </c>
      <c r="S929" s="9">
        <f>IF(A929="","",IF(L929="Y","None",IF(AND(E929&lt;&gt;"",J929="Y"),"Text",IF(AND(D929&lt;&gt;"",I929&lt;&gt;"Y"),"Email",IF(AND(E929&lt;&gt;"",K929="N"),"Call","None")))))</f>
        <v/>
      </c>
      <c r="T929" s="9">
        <f>IF(A929="","",IF(S929="None","Suppressed",IF(AND(H929&lt;&gt;"",R929&lt;Scoring!$B$16),"Recently active",IF(F929="past-client","Past client",IF(F929="sphere","Sphere",IF(F929="lead","Dormant lead","Needs review"))))))</f>
        <v/>
      </c>
      <c r="U929" s="9">
        <f>IF(A929="","",IF(OR(T929="Suppressed",T929="Recently active"),0,IF(F929="past-client",Scoring!$B$3,IF(F929="sphere",Scoring!$B$4,IF(F929="lead",Scoring!$B$5,0)))+MAX(1,MIN(3,N(G929)))*Scoring!$B$6+IF(H929="",Scoring!$B$10,IF(R929&lt;24,Scoring!$B$7,IF(R929&lt;60,Scoring!$B$8,Scoring!$B$9)))+IF(M929="Y",Scoring!$B$11,0)+IF(N(N929)&gt;=7,Scoring!$B$12,IF(N(N929)&gt;=4,Scoring!$B$13,0))))</f>
        <v/>
      </c>
      <c r="V929" s="9">
        <f>IF(A929="","",IF(OR(T929="Suppressed",T929="Recently active"),"-",IF(U929&gt;=Scoring!$B$14,"A",IF(U929&gt;=Scoring!$B$15,"B","C"))))</f>
        <v/>
      </c>
      <c r="W929" s="9">
        <f>IF(OR(A929="",V929="-"),"",COUNTIFS($V$2:$V$1001,"&lt;&gt;-",$U$2:$U$1001,"&gt;"&amp;U929)+1)</f>
        <v/>
      </c>
    </row>
    <row r="930">
      <c r="H930" s="8" t="n"/>
      <c r="R930" s="9">
        <f>IF(A930="","",IF(H930="","never",DATEDIF(H930,Scoring!$B$2,"m")))</f>
        <v/>
      </c>
      <c r="S930" s="9">
        <f>IF(A930="","",IF(L930="Y","None",IF(AND(E930&lt;&gt;"",J930="Y"),"Text",IF(AND(D930&lt;&gt;"",I930&lt;&gt;"Y"),"Email",IF(AND(E930&lt;&gt;"",K930="N"),"Call","None")))))</f>
        <v/>
      </c>
      <c r="T930" s="9">
        <f>IF(A930="","",IF(S930="None","Suppressed",IF(AND(H930&lt;&gt;"",R930&lt;Scoring!$B$16),"Recently active",IF(F930="past-client","Past client",IF(F930="sphere","Sphere",IF(F930="lead","Dormant lead","Needs review"))))))</f>
        <v/>
      </c>
      <c r="U930" s="9">
        <f>IF(A930="","",IF(OR(T930="Suppressed",T930="Recently active"),0,IF(F930="past-client",Scoring!$B$3,IF(F930="sphere",Scoring!$B$4,IF(F930="lead",Scoring!$B$5,0)))+MAX(1,MIN(3,N(G930)))*Scoring!$B$6+IF(H930="",Scoring!$B$10,IF(R930&lt;24,Scoring!$B$7,IF(R930&lt;60,Scoring!$B$8,Scoring!$B$9)))+IF(M930="Y",Scoring!$B$11,0)+IF(N(N930)&gt;=7,Scoring!$B$12,IF(N(N930)&gt;=4,Scoring!$B$13,0))))</f>
        <v/>
      </c>
      <c r="V930" s="9">
        <f>IF(A930="","",IF(OR(T930="Suppressed",T930="Recently active"),"-",IF(U930&gt;=Scoring!$B$14,"A",IF(U930&gt;=Scoring!$B$15,"B","C"))))</f>
        <v/>
      </c>
      <c r="W930" s="9">
        <f>IF(OR(A930="",V930="-"),"",COUNTIFS($V$2:$V$1001,"&lt;&gt;-",$U$2:$U$1001,"&gt;"&amp;U930)+1)</f>
        <v/>
      </c>
    </row>
    <row r="931">
      <c r="H931" s="8" t="n"/>
      <c r="R931" s="9">
        <f>IF(A931="","",IF(H931="","never",DATEDIF(H931,Scoring!$B$2,"m")))</f>
        <v/>
      </c>
      <c r="S931" s="9">
        <f>IF(A931="","",IF(L931="Y","None",IF(AND(E931&lt;&gt;"",J931="Y"),"Text",IF(AND(D931&lt;&gt;"",I931&lt;&gt;"Y"),"Email",IF(AND(E931&lt;&gt;"",K931="N"),"Call","None")))))</f>
        <v/>
      </c>
      <c r="T931" s="9">
        <f>IF(A931="","",IF(S931="None","Suppressed",IF(AND(H931&lt;&gt;"",R931&lt;Scoring!$B$16),"Recently active",IF(F931="past-client","Past client",IF(F931="sphere","Sphere",IF(F931="lead","Dormant lead","Needs review"))))))</f>
        <v/>
      </c>
      <c r="U931" s="9">
        <f>IF(A931="","",IF(OR(T931="Suppressed",T931="Recently active"),0,IF(F931="past-client",Scoring!$B$3,IF(F931="sphere",Scoring!$B$4,IF(F931="lead",Scoring!$B$5,0)))+MAX(1,MIN(3,N(G931)))*Scoring!$B$6+IF(H931="",Scoring!$B$10,IF(R931&lt;24,Scoring!$B$7,IF(R931&lt;60,Scoring!$B$8,Scoring!$B$9)))+IF(M931="Y",Scoring!$B$11,0)+IF(N(N931)&gt;=7,Scoring!$B$12,IF(N(N931)&gt;=4,Scoring!$B$13,0))))</f>
        <v/>
      </c>
      <c r="V931" s="9">
        <f>IF(A931="","",IF(OR(T931="Suppressed",T931="Recently active"),"-",IF(U931&gt;=Scoring!$B$14,"A",IF(U931&gt;=Scoring!$B$15,"B","C"))))</f>
        <v/>
      </c>
      <c r="W931" s="9">
        <f>IF(OR(A931="",V931="-"),"",COUNTIFS($V$2:$V$1001,"&lt;&gt;-",$U$2:$U$1001,"&gt;"&amp;U931)+1)</f>
        <v/>
      </c>
    </row>
    <row r="932">
      <c r="H932" s="8" t="n"/>
      <c r="R932" s="9">
        <f>IF(A932="","",IF(H932="","never",DATEDIF(H932,Scoring!$B$2,"m")))</f>
        <v/>
      </c>
      <c r="S932" s="9">
        <f>IF(A932="","",IF(L932="Y","None",IF(AND(E932&lt;&gt;"",J932="Y"),"Text",IF(AND(D932&lt;&gt;"",I932&lt;&gt;"Y"),"Email",IF(AND(E932&lt;&gt;"",K932="N"),"Call","None")))))</f>
        <v/>
      </c>
      <c r="T932" s="9">
        <f>IF(A932="","",IF(S932="None","Suppressed",IF(AND(H932&lt;&gt;"",R932&lt;Scoring!$B$16),"Recently active",IF(F932="past-client","Past client",IF(F932="sphere","Sphere",IF(F932="lead","Dormant lead","Needs review"))))))</f>
        <v/>
      </c>
      <c r="U932" s="9">
        <f>IF(A932="","",IF(OR(T932="Suppressed",T932="Recently active"),0,IF(F932="past-client",Scoring!$B$3,IF(F932="sphere",Scoring!$B$4,IF(F932="lead",Scoring!$B$5,0)))+MAX(1,MIN(3,N(G932)))*Scoring!$B$6+IF(H932="",Scoring!$B$10,IF(R932&lt;24,Scoring!$B$7,IF(R932&lt;60,Scoring!$B$8,Scoring!$B$9)))+IF(M932="Y",Scoring!$B$11,0)+IF(N(N932)&gt;=7,Scoring!$B$12,IF(N(N932)&gt;=4,Scoring!$B$13,0))))</f>
        <v/>
      </c>
      <c r="V932" s="9">
        <f>IF(A932="","",IF(OR(T932="Suppressed",T932="Recently active"),"-",IF(U932&gt;=Scoring!$B$14,"A",IF(U932&gt;=Scoring!$B$15,"B","C"))))</f>
        <v/>
      </c>
      <c r="W932" s="9">
        <f>IF(OR(A932="",V932="-"),"",COUNTIFS($V$2:$V$1001,"&lt;&gt;-",$U$2:$U$1001,"&gt;"&amp;U932)+1)</f>
        <v/>
      </c>
    </row>
    <row r="933">
      <c r="H933" s="8" t="n"/>
      <c r="R933" s="9">
        <f>IF(A933="","",IF(H933="","never",DATEDIF(H933,Scoring!$B$2,"m")))</f>
        <v/>
      </c>
      <c r="S933" s="9">
        <f>IF(A933="","",IF(L933="Y","None",IF(AND(E933&lt;&gt;"",J933="Y"),"Text",IF(AND(D933&lt;&gt;"",I933&lt;&gt;"Y"),"Email",IF(AND(E933&lt;&gt;"",K933="N"),"Call","None")))))</f>
        <v/>
      </c>
      <c r="T933" s="9">
        <f>IF(A933="","",IF(S933="None","Suppressed",IF(AND(H933&lt;&gt;"",R933&lt;Scoring!$B$16),"Recently active",IF(F933="past-client","Past client",IF(F933="sphere","Sphere",IF(F933="lead","Dormant lead","Needs review"))))))</f>
        <v/>
      </c>
      <c r="U933" s="9">
        <f>IF(A933="","",IF(OR(T933="Suppressed",T933="Recently active"),0,IF(F933="past-client",Scoring!$B$3,IF(F933="sphere",Scoring!$B$4,IF(F933="lead",Scoring!$B$5,0)))+MAX(1,MIN(3,N(G933)))*Scoring!$B$6+IF(H933="",Scoring!$B$10,IF(R933&lt;24,Scoring!$B$7,IF(R933&lt;60,Scoring!$B$8,Scoring!$B$9)))+IF(M933="Y",Scoring!$B$11,0)+IF(N(N933)&gt;=7,Scoring!$B$12,IF(N(N933)&gt;=4,Scoring!$B$13,0))))</f>
        <v/>
      </c>
      <c r="V933" s="9">
        <f>IF(A933="","",IF(OR(T933="Suppressed",T933="Recently active"),"-",IF(U933&gt;=Scoring!$B$14,"A",IF(U933&gt;=Scoring!$B$15,"B","C"))))</f>
        <v/>
      </c>
      <c r="W933" s="9">
        <f>IF(OR(A933="",V933="-"),"",COUNTIFS($V$2:$V$1001,"&lt;&gt;-",$U$2:$U$1001,"&gt;"&amp;U933)+1)</f>
        <v/>
      </c>
    </row>
    <row r="934">
      <c r="H934" s="8" t="n"/>
      <c r="R934" s="9">
        <f>IF(A934="","",IF(H934="","never",DATEDIF(H934,Scoring!$B$2,"m")))</f>
        <v/>
      </c>
      <c r="S934" s="9">
        <f>IF(A934="","",IF(L934="Y","None",IF(AND(E934&lt;&gt;"",J934="Y"),"Text",IF(AND(D934&lt;&gt;"",I934&lt;&gt;"Y"),"Email",IF(AND(E934&lt;&gt;"",K934="N"),"Call","None")))))</f>
        <v/>
      </c>
      <c r="T934" s="9">
        <f>IF(A934="","",IF(S934="None","Suppressed",IF(AND(H934&lt;&gt;"",R934&lt;Scoring!$B$16),"Recently active",IF(F934="past-client","Past client",IF(F934="sphere","Sphere",IF(F934="lead","Dormant lead","Needs review"))))))</f>
        <v/>
      </c>
      <c r="U934" s="9">
        <f>IF(A934="","",IF(OR(T934="Suppressed",T934="Recently active"),0,IF(F934="past-client",Scoring!$B$3,IF(F934="sphere",Scoring!$B$4,IF(F934="lead",Scoring!$B$5,0)))+MAX(1,MIN(3,N(G934)))*Scoring!$B$6+IF(H934="",Scoring!$B$10,IF(R934&lt;24,Scoring!$B$7,IF(R934&lt;60,Scoring!$B$8,Scoring!$B$9)))+IF(M934="Y",Scoring!$B$11,0)+IF(N(N934)&gt;=7,Scoring!$B$12,IF(N(N934)&gt;=4,Scoring!$B$13,0))))</f>
        <v/>
      </c>
      <c r="V934" s="9">
        <f>IF(A934="","",IF(OR(T934="Suppressed",T934="Recently active"),"-",IF(U934&gt;=Scoring!$B$14,"A",IF(U934&gt;=Scoring!$B$15,"B","C"))))</f>
        <v/>
      </c>
      <c r="W934" s="9">
        <f>IF(OR(A934="",V934="-"),"",COUNTIFS($V$2:$V$1001,"&lt;&gt;-",$U$2:$U$1001,"&gt;"&amp;U934)+1)</f>
        <v/>
      </c>
    </row>
    <row r="935">
      <c r="H935" s="8" t="n"/>
      <c r="R935" s="9">
        <f>IF(A935="","",IF(H935="","never",DATEDIF(H935,Scoring!$B$2,"m")))</f>
        <v/>
      </c>
      <c r="S935" s="9">
        <f>IF(A935="","",IF(L935="Y","None",IF(AND(E935&lt;&gt;"",J935="Y"),"Text",IF(AND(D935&lt;&gt;"",I935&lt;&gt;"Y"),"Email",IF(AND(E935&lt;&gt;"",K935="N"),"Call","None")))))</f>
        <v/>
      </c>
      <c r="T935" s="9">
        <f>IF(A935="","",IF(S935="None","Suppressed",IF(AND(H935&lt;&gt;"",R935&lt;Scoring!$B$16),"Recently active",IF(F935="past-client","Past client",IF(F935="sphere","Sphere",IF(F935="lead","Dormant lead","Needs review"))))))</f>
        <v/>
      </c>
      <c r="U935" s="9">
        <f>IF(A935="","",IF(OR(T935="Suppressed",T935="Recently active"),0,IF(F935="past-client",Scoring!$B$3,IF(F935="sphere",Scoring!$B$4,IF(F935="lead",Scoring!$B$5,0)))+MAX(1,MIN(3,N(G935)))*Scoring!$B$6+IF(H935="",Scoring!$B$10,IF(R935&lt;24,Scoring!$B$7,IF(R935&lt;60,Scoring!$B$8,Scoring!$B$9)))+IF(M935="Y",Scoring!$B$11,0)+IF(N(N935)&gt;=7,Scoring!$B$12,IF(N(N935)&gt;=4,Scoring!$B$13,0))))</f>
        <v/>
      </c>
      <c r="V935" s="9">
        <f>IF(A935="","",IF(OR(T935="Suppressed",T935="Recently active"),"-",IF(U935&gt;=Scoring!$B$14,"A",IF(U935&gt;=Scoring!$B$15,"B","C"))))</f>
        <v/>
      </c>
      <c r="W935" s="9">
        <f>IF(OR(A935="",V935="-"),"",COUNTIFS($V$2:$V$1001,"&lt;&gt;-",$U$2:$U$1001,"&gt;"&amp;U935)+1)</f>
        <v/>
      </c>
    </row>
    <row r="936">
      <c r="H936" s="8" t="n"/>
      <c r="R936" s="9">
        <f>IF(A936="","",IF(H936="","never",DATEDIF(H936,Scoring!$B$2,"m")))</f>
        <v/>
      </c>
      <c r="S936" s="9">
        <f>IF(A936="","",IF(L936="Y","None",IF(AND(E936&lt;&gt;"",J936="Y"),"Text",IF(AND(D936&lt;&gt;"",I936&lt;&gt;"Y"),"Email",IF(AND(E936&lt;&gt;"",K936="N"),"Call","None")))))</f>
        <v/>
      </c>
      <c r="T936" s="9">
        <f>IF(A936="","",IF(S936="None","Suppressed",IF(AND(H936&lt;&gt;"",R936&lt;Scoring!$B$16),"Recently active",IF(F936="past-client","Past client",IF(F936="sphere","Sphere",IF(F936="lead","Dormant lead","Needs review"))))))</f>
        <v/>
      </c>
      <c r="U936" s="9">
        <f>IF(A936="","",IF(OR(T936="Suppressed",T936="Recently active"),0,IF(F936="past-client",Scoring!$B$3,IF(F936="sphere",Scoring!$B$4,IF(F936="lead",Scoring!$B$5,0)))+MAX(1,MIN(3,N(G936)))*Scoring!$B$6+IF(H936="",Scoring!$B$10,IF(R936&lt;24,Scoring!$B$7,IF(R936&lt;60,Scoring!$B$8,Scoring!$B$9)))+IF(M936="Y",Scoring!$B$11,0)+IF(N(N936)&gt;=7,Scoring!$B$12,IF(N(N936)&gt;=4,Scoring!$B$13,0))))</f>
        <v/>
      </c>
      <c r="V936" s="9">
        <f>IF(A936="","",IF(OR(T936="Suppressed",T936="Recently active"),"-",IF(U936&gt;=Scoring!$B$14,"A",IF(U936&gt;=Scoring!$B$15,"B","C"))))</f>
        <v/>
      </c>
      <c r="W936" s="9">
        <f>IF(OR(A936="",V936="-"),"",COUNTIFS($V$2:$V$1001,"&lt;&gt;-",$U$2:$U$1001,"&gt;"&amp;U936)+1)</f>
        <v/>
      </c>
    </row>
    <row r="937">
      <c r="H937" s="8" t="n"/>
      <c r="R937" s="9">
        <f>IF(A937="","",IF(H937="","never",DATEDIF(H937,Scoring!$B$2,"m")))</f>
        <v/>
      </c>
      <c r="S937" s="9">
        <f>IF(A937="","",IF(L937="Y","None",IF(AND(E937&lt;&gt;"",J937="Y"),"Text",IF(AND(D937&lt;&gt;"",I937&lt;&gt;"Y"),"Email",IF(AND(E937&lt;&gt;"",K937="N"),"Call","None")))))</f>
        <v/>
      </c>
      <c r="T937" s="9">
        <f>IF(A937="","",IF(S937="None","Suppressed",IF(AND(H937&lt;&gt;"",R937&lt;Scoring!$B$16),"Recently active",IF(F937="past-client","Past client",IF(F937="sphere","Sphere",IF(F937="lead","Dormant lead","Needs review"))))))</f>
        <v/>
      </c>
      <c r="U937" s="9">
        <f>IF(A937="","",IF(OR(T937="Suppressed",T937="Recently active"),0,IF(F937="past-client",Scoring!$B$3,IF(F937="sphere",Scoring!$B$4,IF(F937="lead",Scoring!$B$5,0)))+MAX(1,MIN(3,N(G937)))*Scoring!$B$6+IF(H937="",Scoring!$B$10,IF(R937&lt;24,Scoring!$B$7,IF(R937&lt;60,Scoring!$B$8,Scoring!$B$9)))+IF(M937="Y",Scoring!$B$11,0)+IF(N(N937)&gt;=7,Scoring!$B$12,IF(N(N937)&gt;=4,Scoring!$B$13,0))))</f>
        <v/>
      </c>
      <c r="V937" s="9">
        <f>IF(A937="","",IF(OR(T937="Suppressed",T937="Recently active"),"-",IF(U937&gt;=Scoring!$B$14,"A",IF(U937&gt;=Scoring!$B$15,"B","C"))))</f>
        <v/>
      </c>
      <c r="W937" s="9">
        <f>IF(OR(A937="",V937="-"),"",COUNTIFS($V$2:$V$1001,"&lt;&gt;-",$U$2:$U$1001,"&gt;"&amp;U937)+1)</f>
        <v/>
      </c>
    </row>
    <row r="938">
      <c r="H938" s="8" t="n"/>
      <c r="R938" s="9">
        <f>IF(A938="","",IF(H938="","never",DATEDIF(H938,Scoring!$B$2,"m")))</f>
        <v/>
      </c>
      <c r="S938" s="9">
        <f>IF(A938="","",IF(L938="Y","None",IF(AND(E938&lt;&gt;"",J938="Y"),"Text",IF(AND(D938&lt;&gt;"",I938&lt;&gt;"Y"),"Email",IF(AND(E938&lt;&gt;"",K938="N"),"Call","None")))))</f>
        <v/>
      </c>
      <c r="T938" s="9">
        <f>IF(A938="","",IF(S938="None","Suppressed",IF(AND(H938&lt;&gt;"",R938&lt;Scoring!$B$16),"Recently active",IF(F938="past-client","Past client",IF(F938="sphere","Sphere",IF(F938="lead","Dormant lead","Needs review"))))))</f>
        <v/>
      </c>
      <c r="U938" s="9">
        <f>IF(A938="","",IF(OR(T938="Suppressed",T938="Recently active"),0,IF(F938="past-client",Scoring!$B$3,IF(F938="sphere",Scoring!$B$4,IF(F938="lead",Scoring!$B$5,0)))+MAX(1,MIN(3,N(G938)))*Scoring!$B$6+IF(H938="",Scoring!$B$10,IF(R938&lt;24,Scoring!$B$7,IF(R938&lt;60,Scoring!$B$8,Scoring!$B$9)))+IF(M938="Y",Scoring!$B$11,0)+IF(N(N938)&gt;=7,Scoring!$B$12,IF(N(N938)&gt;=4,Scoring!$B$13,0))))</f>
        <v/>
      </c>
      <c r="V938" s="9">
        <f>IF(A938="","",IF(OR(T938="Suppressed",T938="Recently active"),"-",IF(U938&gt;=Scoring!$B$14,"A",IF(U938&gt;=Scoring!$B$15,"B","C"))))</f>
        <v/>
      </c>
      <c r="W938" s="9">
        <f>IF(OR(A938="",V938="-"),"",COUNTIFS($V$2:$V$1001,"&lt;&gt;-",$U$2:$U$1001,"&gt;"&amp;U938)+1)</f>
        <v/>
      </c>
    </row>
    <row r="939">
      <c r="H939" s="8" t="n"/>
      <c r="R939" s="9">
        <f>IF(A939="","",IF(H939="","never",DATEDIF(H939,Scoring!$B$2,"m")))</f>
        <v/>
      </c>
      <c r="S939" s="9">
        <f>IF(A939="","",IF(L939="Y","None",IF(AND(E939&lt;&gt;"",J939="Y"),"Text",IF(AND(D939&lt;&gt;"",I939&lt;&gt;"Y"),"Email",IF(AND(E939&lt;&gt;"",K939="N"),"Call","None")))))</f>
        <v/>
      </c>
      <c r="T939" s="9">
        <f>IF(A939="","",IF(S939="None","Suppressed",IF(AND(H939&lt;&gt;"",R939&lt;Scoring!$B$16),"Recently active",IF(F939="past-client","Past client",IF(F939="sphere","Sphere",IF(F939="lead","Dormant lead","Needs review"))))))</f>
        <v/>
      </c>
      <c r="U939" s="9">
        <f>IF(A939="","",IF(OR(T939="Suppressed",T939="Recently active"),0,IF(F939="past-client",Scoring!$B$3,IF(F939="sphere",Scoring!$B$4,IF(F939="lead",Scoring!$B$5,0)))+MAX(1,MIN(3,N(G939)))*Scoring!$B$6+IF(H939="",Scoring!$B$10,IF(R939&lt;24,Scoring!$B$7,IF(R939&lt;60,Scoring!$B$8,Scoring!$B$9)))+IF(M939="Y",Scoring!$B$11,0)+IF(N(N939)&gt;=7,Scoring!$B$12,IF(N(N939)&gt;=4,Scoring!$B$13,0))))</f>
        <v/>
      </c>
      <c r="V939" s="9">
        <f>IF(A939="","",IF(OR(T939="Suppressed",T939="Recently active"),"-",IF(U939&gt;=Scoring!$B$14,"A",IF(U939&gt;=Scoring!$B$15,"B","C"))))</f>
        <v/>
      </c>
      <c r="W939" s="9">
        <f>IF(OR(A939="",V939="-"),"",COUNTIFS($V$2:$V$1001,"&lt;&gt;-",$U$2:$U$1001,"&gt;"&amp;U939)+1)</f>
        <v/>
      </c>
    </row>
    <row r="940">
      <c r="H940" s="8" t="n"/>
      <c r="R940" s="9">
        <f>IF(A940="","",IF(H940="","never",DATEDIF(H940,Scoring!$B$2,"m")))</f>
        <v/>
      </c>
      <c r="S940" s="9">
        <f>IF(A940="","",IF(L940="Y","None",IF(AND(E940&lt;&gt;"",J940="Y"),"Text",IF(AND(D940&lt;&gt;"",I940&lt;&gt;"Y"),"Email",IF(AND(E940&lt;&gt;"",K940="N"),"Call","None")))))</f>
        <v/>
      </c>
      <c r="T940" s="9">
        <f>IF(A940="","",IF(S940="None","Suppressed",IF(AND(H940&lt;&gt;"",R940&lt;Scoring!$B$16),"Recently active",IF(F940="past-client","Past client",IF(F940="sphere","Sphere",IF(F940="lead","Dormant lead","Needs review"))))))</f>
        <v/>
      </c>
      <c r="U940" s="9">
        <f>IF(A940="","",IF(OR(T940="Suppressed",T940="Recently active"),0,IF(F940="past-client",Scoring!$B$3,IF(F940="sphere",Scoring!$B$4,IF(F940="lead",Scoring!$B$5,0)))+MAX(1,MIN(3,N(G940)))*Scoring!$B$6+IF(H940="",Scoring!$B$10,IF(R940&lt;24,Scoring!$B$7,IF(R940&lt;60,Scoring!$B$8,Scoring!$B$9)))+IF(M940="Y",Scoring!$B$11,0)+IF(N(N940)&gt;=7,Scoring!$B$12,IF(N(N940)&gt;=4,Scoring!$B$13,0))))</f>
        <v/>
      </c>
      <c r="V940" s="9">
        <f>IF(A940="","",IF(OR(T940="Suppressed",T940="Recently active"),"-",IF(U940&gt;=Scoring!$B$14,"A",IF(U940&gt;=Scoring!$B$15,"B","C"))))</f>
        <v/>
      </c>
      <c r="W940" s="9">
        <f>IF(OR(A940="",V940="-"),"",COUNTIFS($V$2:$V$1001,"&lt;&gt;-",$U$2:$U$1001,"&gt;"&amp;U940)+1)</f>
        <v/>
      </c>
    </row>
    <row r="941">
      <c r="H941" s="8" t="n"/>
      <c r="R941" s="9">
        <f>IF(A941="","",IF(H941="","never",DATEDIF(H941,Scoring!$B$2,"m")))</f>
        <v/>
      </c>
      <c r="S941" s="9">
        <f>IF(A941="","",IF(L941="Y","None",IF(AND(E941&lt;&gt;"",J941="Y"),"Text",IF(AND(D941&lt;&gt;"",I941&lt;&gt;"Y"),"Email",IF(AND(E941&lt;&gt;"",K941="N"),"Call","None")))))</f>
        <v/>
      </c>
      <c r="T941" s="9">
        <f>IF(A941="","",IF(S941="None","Suppressed",IF(AND(H941&lt;&gt;"",R941&lt;Scoring!$B$16),"Recently active",IF(F941="past-client","Past client",IF(F941="sphere","Sphere",IF(F941="lead","Dormant lead","Needs review"))))))</f>
        <v/>
      </c>
      <c r="U941" s="9">
        <f>IF(A941="","",IF(OR(T941="Suppressed",T941="Recently active"),0,IF(F941="past-client",Scoring!$B$3,IF(F941="sphere",Scoring!$B$4,IF(F941="lead",Scoring!$B$5,0)))+MAX(1,MIN(3,N(G941)))*Scoring!$B$6+IF(H941="",Scoring!$B$10,IF(R941&lt;24,Scoring!$B$7,IF(R941&lt;60,Scoring!$B$8,Scoring!$B$9)))+IF(M941="Y",Scoring!$B$11,0)+IF(N(N941)&gt;=7,Scoring!$B$12,IF(N(N941)&gt;=4,Scoring!$B$13,0))))</f>
        <v/>
      </c>
      <c r="V941" s="9">
        <f>IF(A941="","",IF(OR(T941="Suppressed",T941="Recently active"),"-",IF(U941&gt;=Scoring!$B$14,"A",IF(U941&gt;=Scoring!$B$15,"B","C"))))</f>
        <v/>
      </c>
      <c r="W941" s="9">
        <f>IF(OR(A941="",V941="-"),"",COUNTIFS($V$2:$V$1001,"&lt;&gt;-",$U$2:$U$1001,"&gt;"&amp;U941)+1)</f>
        <v/>
      </c>
    </row>
    <row r="942">
      <c r="H942" s="8" t="n"/>
      <c r="R942" s="9">
        <f>IF(A942="","",IF(H942="","never",DATEDIF(H942,Scoring!$B$2,"m")))</f>
        <v/>
      </c>
      <c r="S942" s="9">
        <f>IF(A942="","",IF(L942="Y","None",IF(AND(E942&lt;&gt;"",J942="Y"),"Text",IF(AND(D942&lt;&gt;"",I942&lt;&gt;"Y"),"Email",IF(AND(E942&lt;&gt;"",K942="N"),"Call","None")))))</f>
        <v/>
      </c>
      <c r="T942" s="9">
        <f>IF(A942="","",IF(S942="None","Suppressed",IF(AND(H942&lt;&gt;"",R942&lt;Scoring!$B$16),"Recently active",IF(F942="past-client","Past client",IF(F942="sphere","Sphere",IF(F942="lead","Dormant lead","Needs review"))))))</f>
        <v/>
      </c>
      <c r="U942" s="9">
        <f>IF(A942="","",IF(OR(T942="Suppressed",T942="Recently active"),0,IF(F942="past-client",Scoring!$B$3,IF(F942="sphere",Scoring!$B$4,IF(F942="lead",Scoring!$B$5,0)))+MAX(1,MIN(3,N(G942)))*Scoring!$B$6+IF(H942="",Scoring!$B$10,IF(R942&lt;24,Scoring!$B$7,IF(R942&lt;60,Scoring!$B$8,Scoring!$B$9)))+IF(M942="Y",Scoring!$B$11,0)+IF(N(N942)&gt;=7,Scoring!$B$12,IF(N(N942)&gt;=4,Scoring!$B$13,0))))</f>
        <v/>
      </c>
      <c r="V942" s="9">
        <f>IF(A942="","",IF(OR(T942="Suppressed",T942="Recently active"),"-",IF(U942&gt;=Scoring!$B$14,"A",IF(U942&gt;=Scoring!$B$15,"B","C"))))</f>
        <v/>
      </c>
      <c r="W942" s="9">
        <f>IF(OR(A942="",V942="-"),"",COUNTIFS($V$2:$V$1001,"&lt;&gt;-",$U$2:$U$1001,"&gt;"&amp;U942)+1)</f>
        <v/>
      </c>
    </row>
    <row r="943">
      <c r="H943" s="8" t="n"/>
      <c r="R943" s="9">
        <f>IF(A943="","",IF(H943="","never",DATEDIF(H943,Scoring!$B$2,"m")))</f>
        <v/>
      </c>
      <c r="S943" s="9">
        <f>IF(A943="","",IF(L943="Y","None",IF(AND(E943&lt;&gt;"",J943="Y"),"Text",IF(AND(D943&lt;&gt;"",I943&lt;&gt;"Y"),"Email",IF(AND(E943&lt;&gt;"",K943="N"),"Call","None")))))</f>
        <v/>
      </c>
      <c r="T943" s="9">
        <f>IF(A943="","",IF(S943="None","Suppressed",IF(AND(H943&lt;&gt;"",R943&lt;Scoring!$B$16),"Recently active",IF(F943="past-client","Past client",IF(F943="sphere","Sphere",IF(F943="lead","Dormant lead","Needs review"))))))</f>
        <v/>
      </c>
      <c r="U943" s="9">
        <f>IF(A943="","",IF(OR(T943="Suppressed",T943="Recently active"),0,IF(F943="past-client",Scoring!$B$3,IF(F943="sphere",Scoring!$B$4,IF(F943="lead",Scoring!$B$5,0)))+MAX(1,MIN(3,N(G943)))*Scoring!$B$6+IF(H943="",Scoring!$B$10,IF(R943&lt;24,Scoring!$B$7,IF(R943&lt;60,Scoring!$B$8,Scoring!$B$9)))+IF(M943="Y",Scoring!$B$11,0)+IF(N(N943)&gt;=7,Scoring!$B$12,IF(N(N943)&gt;=4,Scoring!$B$13,0))))</f>
        <v/>
      </c>
      <c r="V943" s="9">
        <f>IF(A943="","",IF(OR(T943="Suppressed",T943="Recently active"),"-",IF(U943&gt;=Scoring!$B$14,"A",IF(U943&gt;=Scoring!$B$15,"B","C"))))</f>
        <v/>
      </c>
      <c r="W943" s="9">
        <f>IF(OR(A943="",V943="-"),"",COUNTIFS($V$2:$V$1001,"&lt;&gt;-",$U$2:$U$1001,"&gt;"&amp;U943)+1)</f>
        <v/>
      </c>
    </row>
    <row r="944">
      <c r="H944" s="8" t="n"/>
      <c r="R944" s="9">
        <f>IF(A944="","",IF(H944="","never",DATEDIF(H944,Scoring!$B$2,"m")))</f>
        <v/>
      </c>
      <c r="S944" s="9">
        <f>IF(A944="","",IF(L944="Y","None",IF(AND(E944&lt;&gt;"",J944="Y"),"Text",IF(AND(D944&lt;&gt;"",I944&lt;&gt;"Y"),"Email",IF(AND(E944&lt;&gt;"",K944="N"),"Call","None")))))</f>
        <v/>
      </c>
      <c r="T944" s="9">
        <f>IF(A944="","",IF(S944="None","Suppressed",IF(AND(H944&lt;&gt;"",R944&lt;Scoring!$B$16),"Recently active",IF(F944="past-client","Past client",IF(F944="sphere","Sphere",IF(F944="lead","Dormant lead","Needs review"))))))</f>
        <v/>
      </c>
      <c r="U944" s="9">
        <f>IF(A944="","",IF(OR(T944="Suppressed",T944="Recently active"),0,IF(F944="past-client",Scoring!$B$3,IF(F944="sphere",Scoring!$B$4,IF(F944="lead",Scoring!$B$5,0)))+MAX(1,MIN(3,N(G944)))*Scoring!$B$6+IF(H944="",Scoring!$B$10,IF(R944&lt;24,Scoring!$B$7,IF(R944&lt;60,Scoring!$B$8,Scoring!$B$9)))+IF(M944="Y",Scoring!$B$11,0)+IF(N(N944)&gt;=7,Scoring!$B$12,IF(N(N944)&gt;=4,Scoring!$B$13,0))))</f>
        <v/>
      </c>
      <c r="V944" s="9">
        <f>IF(A944="","",IF(OR(T944="Suppressed",T944="Recently active"),"-",IF(U944&gt;=Scoring!$B$14,"A",IF(U944&gt;=Scoring!$B$15,"B","C"))))</f>
        <v/>
      </c>
      <c r="W944" s="9">
        <f>IF(OR(A944="",V944="-"),"",COUNTIFS($V$2:$V$1001,"&lt;&gt;-",$U$2:$U$1001,"&gt;"&amp;U944)+1)</f>
        <v/>
      </c>
    </row>
    <row r="945">
      <c r="H945" s="8" t="n"/>
      <c r="R945" s="9">
        <f>IF(A945="","",IF(H945="","never",DATEDIF(H945,Scoring!$B$2,"m")))</f>
        <v/>
      </c>
      <c r="S945" s="9">
        <f>IF(A945="","",IF(L945="Y","None",IF(AND(E945&lt;&gt;"",J945="Y"),"Text",IF(AND(D945&lt;&gt;"",I945&lt;&gt;"Y"),"Email",IF(AND(E945&lt;&gt;"",K945="N"),"Call","None")))))</f>
        <v/>
      </c>
      <c r="T945" s="9">
        <f>IF(A945="","",IF(S945="None","Suppressed",IF(AND(H945&lt;&gt;"",R945&lt;Scoring!$B$16),"Recently active",IF(F945="past-client","Past client",IF(F945="sphere","Sphere",IF(F945="lead","Dormant lead","Needs review"))))))</f>
        <v/>
      </c>
      <c r="U945" s="9">
        <f>IF(A945="","",IF(OR(T945="Suppressed",T945="Recently active"),0,IF(F945="past-client",Scoring!$B$3,IF(F945="sphere",Scoring!$B$4,IF(F945="lead",Scoring!$B$5,0)))+MAX(1,MIN(3,N(G945)))*Scoring!$B$6+IF(H945="",Scoring!$B$10,IF(R945&lt;24,Scoring!$B$7,IF(R945&lt;60,Scoring!$B$8,Scoring!$B$9)))+IF(M945="Y",Scoring!$B$11,0)+IF(N(N945)&gt;=7,Scoring!$B$12,IF(N(N945)&gt;=4,Scoring!$B$13,0))))</f>
        <v/>
      </c>
      <c r="V945" s="9">
        <f>IF(A945="","",IF(OR(T945="Suppressed",T945="Recently active"),"-",IF(U945&gt;=Scoring!$B$14,"A",IF(U945&gt;=Scoring!$B$15,"B","C"))))</f>
        <v/>
      </c>
      <c r="W945" s="9">
        <f>IF(OR(A945="",V945="-"),"",COUNTIFS($V$2:$V$1001,"&lt;&gt;-",$U$2:$U$1001,"&gt;"&amp;U945)+1)</f>
        <v/>
      </c>
    </row>
    <row r="946">
      <c r="H946" s="8" t="n"/>
      <c r="R946" s="9">
        <f>IF(A946="","",IF(H946="","never",DATEDIF(H946,Scoring!$B$2,"m")))</f>
        <v/>
      </c>
      <c r="S946" s="9">
        <f>IF(A946="","",IF(L946="Y","None",IF(AND(E946&lt;&gt;"",J946="Y"),"Text",IF(AND(D946&lt;&gt;"",I946&lt;&gt;"Y"),"Email",IF(AND(E946&lt;&gt;"",K946="N"),"Call","None")))))</f>
        <v/>
      </c>
      <c r="T946" s="9">
        <f>IF(A946="","",IF(S946="None","Suppressed",IF(AND(H946&lt;&gt;"",R946&lt;Scoring!$B$16),"Recently active",IF(F946="past-client","Past client",IF(F946="sphere","Sphere",IF(F946="lead","Dormant lead","Needs review"))))))</f>
        <v/>
      </c>
      <c r="U946" s="9">
        <f>IF(A946="","",IF(OR(T946="Suppressed",T946="Recently active"),0,IF(F946="past-client",Scoring!$B$3,IF(F946="sphere",Scoring!$B$4,IF(F946="lead",Scoring!$B$5,0)))+MAX(1,MIN(3,N(G946)))*Scoring!$B$6+IF(H946="",Scoring!$B$10,IF(R946&lt;24,Scoring!$B$7,IF(R946&lt;60,Scoring!$B$8,Scoring!$B$9)))+IF(M946="Y",Scoring!$B$11,0)+IF(N(N946)&gt;=7,Scoring!$B$12,IF(N(N946)&gt;=4,Scoring!$B$13,0))))</f>
        <v/>
      </c>
      <c r="V946" s="9">
        <f>IF(A946="","",IF(OR(T946="Suppressed",T946="Recently active"),"-",IF(U946&gt;=Scoring!$B$14,"A",IF(U946&gt;=Scoring!$B$15,"B","C"))))</f>
        <v/>
      </c>
      <c r="W946" s="9">
        <f>IF(OR(A946="",V946="-"),"",COUNTIFS($V$2:$V$1001,"&lt;&gt;-",$U$2:$U$1001,"&gt;"&amp;U946)+1)</f>
        <v/>
      </c>
    </row>
    <row r="947">
      <c r="H947" s="8" t="n"/>
      <c r="R947" s="9">
        <f>IF(A947="","",IF(H947="","never",DATEDIF(H947,Scoring!$B$2,"m")))</f>
        <v/>
      </c>
      <c r="S947" s="9">
        <f>IF(A947="","",IF(L947="Y","None",IF(AND(E947&lt;&gt;"",J947="Y"),"Text",IF(AND(D947&lt;&gt;"",I947&lt;&gt;"Y"),"Email",IF(AND(E947&lt;&gt;"",K947="N"),"Call","None")))))</f>
        <v/>
      </c>
      <c r="T947" s="9">
        <f>IF(A947="","",IF(S947="None","Suppressed",IF(AND(H947&lt;&gt;"",R947&lt;Scoring!$B$16),"Recently active",IF(F947="past-client","Past client",IF(F947="sphere","Sphere",IF(F947="lead","Dormant lead","Needs review"))))))</f>
        <v/>
      </c>
      <c r="U947" s="9">
        <f>IF(A947="","",IF(OR(T947="Suppressed",T947="Recently active"),0,IF(F947="past-client",Scoring!$B$3,IF(F947="sphere",Scoring!$B$4,IF(F947="lead",Scoring!$B$5,0)))+MAX(1,MIN(3,N(G947)))*Scoring!$B$6+IF(H947="",Scoring!$B$10,IF(R947&lt;24,Scoring!$B$7,IF(R947&lt;60,Scoring!$B$8,Scoring!$B$9)))+IF(M947="Y",Scoring!$B$11,0)+IF(N(N947)&gt;=7,Scoring!$B$12,IF(N(N947)&gt;=4,Scoring!$B$13,0))))</f>
        <v/>
      </c>
      <c r="V947" s="9">
        <f>IF(A947="","",IF(OR(T947="Suppressed",T947="Recently active"),"-",IF(U947&gt;=Scoring!$B$14,"A",IF(U947&gt;=Scoring!$B$15,"B","C"))))</f>
        <v/>
      </c>
      <c r="W947" s="9">
        <f>IF(OR(A947="",V947="-"),"",COUNTIFS($V$2:$V$1001,"&lt;&gt;-",$U$2:$U$1001,"&gt;"&amp;U947)+1)</f>
        <v/>
      </c>
    </row>
    <row r="948">
      <c r="H948" s="8" t="n"/>
      <c r="R948" s="9">
        <f>IF(A948="","",IF(H948="","never",DATEDIF(H948,Scoring!$B$2,"m")))</f>
        <v/>
      </c>
      <c r="S948" s="9">
        <f>IF(A948="","",IF(L948="Y","None",IF(AND(E948&lt;&gt;"",J948="Y"),"Text",IF(AND(D948&lt;&gt;"",I948&lt;&gt;"Y"),"Email",IF(AND(E948&lt;&gt;"",K948="N"),"Call","None")))))</f>
        <v/>
      </c>
      <c r="T948" s="9">
        <f>IF(A948="","",IF(S948="None","Suppressed",IF(AND(H948&lt;&gt;"",R948&lt;Scoring!$B$16),"Recently active",IF(F948="past-client","Past client",IF(F948="sphere","Sphere",IF(F948="lead","Dormant lead","Needs review"))))))</f>
        <v/>
      </c>
      <c r="U948" s="9">
        <f>IF(A948="","",IF(OR(T948="Suppressed",T948="Recently active"),0,IF(F948="past-client",Scoring!$B$3,IF(F948="sphere",Scoring!$B$4,IF(F948="lead",Scoring!$B$5,0)))+MAX(1,MIN(3,N(G948)))*Scoring!$B$6+IF(H948="",Scoring!$B$10,IF(R948&lt;24,Scoring!$B$7,IF(R948&lt;60,Scoring!$B$8,Scoring!$B$9)))+IF(M948="Y",Scoring!$B$11,0)+IF(N(N948)&gt;=7,Scoring!$B$12,IF(N(N948)&gt;=4,Scoring!$B$13,0))))</f>
        <v/>
      </c>
      <c r="V948" s="9">
        <f>IF(A948="","",IF(OR(T948="Suppressed",T948="Recently active"),"-",IF(U948&gt;=Scoring!$B$14,"A",IF(U948&gt;=Scoring!$B$15,"B","C"))))</f>
        <v/>
      </c>
      <c r="W948" s="9">
        <f>IF(OR(A948="",V948="-"),"",COUNTIFS($V$2:$V$1001,"&lt;&gt;-",$U$2:$U$1001,"&gt;"&amp;U948)+1)</f>
        <v/>
      </c>
    </row>
    <row r="949">
      <c r="H949" s="8" t="n"/>
      <c r="R949" s="9">
        <f>IF(A949="","",IF(H949="","never",DATEDIF(H949,Scoring!$B$2,"m")))</f>
        <v/>
      </c>
      <c r="S949" s="9">
        <f>IF(A949="","",IF(L949="Y","None",IF(AND(E949&lt;&gt;"",J949="Y"),"Text",IF(AND(D949&lt;&gt;"",I949&lt;&gt;"Y"),"Email",IF(AND(E949&lt;&gt;"",K949="N"),"Call","None")))))</f>
        <v/>
      </c>
      <c r="T949" s="9">
        <f>IF(A949="","",IF(S949="None","Suppressed",IF(AND(H949&lt;&gt;"",R949&lt;Scoring!$B$16),"Recently active",IF(F949="past-client","Past client",IF(F949="sphere","Sphere",IF(F949="lead","Dormant lead","Needs review"))))))</f>
        <v/>
      </c>
      <c r="U949" s="9">
        <f>IF(A949="","",IF(OR(T949="Suppressed",T949="Recently active"),0,IF(F949="past-client",Scoring!$B$3,IF(F949="sphere",Scoring!$B$4,IF(F949="lead",Scoring!$B$5,0)))+MAX(1,MIN(3,N(G949)))*Scoring!$B$6+IF(H949="",Scoring!$B$10,IF(R949&lt;24,Scoring!$B$7,IF(R949&lt;60,Scoring!$B$8,Scoring!$B$9)))+IF(M949="Y",Scoring!$B$11,0)+IF(N(N949)&gt;=7,Scoring!$B$12,IF(N(N949)&gt;=4,Scoring!$B$13,0))))</f>
        <v/>
      </c>
      <c r="V949" s="9">
        <f>IF(A949="","",IF(OR(T949="Suppressed",T949="Recently active"),"-",IF(U949&gt;=Scoring!$B$14,"A",IF(U949&gt;=Scoring!$B$15,"B","C"))))</f>
        <v/>
      </c>
      <c r="W949" s="9">
        <f>IF(OR(A949="",V949="-"),"",COUNTIFS($V$2:$V$1001,"&lt;&gt;-",$U$2:$U$1001,"&gt;"&amp;U949)+1)</f>
        <v/>
      </c>
    </row>
    <row r="950">
      <c r="H950" s="8" t="n"/>
      <c r="R950" s="9">
        <f>IF(A950="","",IF(H950="","never",DATEDIF(H950,Scoring!$B$2,"m")))</f>
        <v/>
      </c>
      <c r="S950" s="9">
        <f>IF(A950="","",IF(L950="Y","None",IF(AND(E950&lt;&gt;"",J950="Y"),"Text",IF(AND(D950&lt;&gt;"",I950&lt;&gt;"Y"),"Email",IF(AND(E950&lt;&gt;"",K950="N"),"Call","None")))))</f>
        <v/>
      </c>
      <c r="T950" s="9">
        <f>IF(A950="","",IF(S950="None","Suppressed",IF(AND(H950&lt;&gt;"",R950&lt;Scoring!$B$16),"Recently active",IF(F950="past-client","Past client",IF(F950="sphere","Sphere",IF(F950="lead","Dormant lead","Needs review"))))))</f>
        <v/>
      </c>
      <c r="U950" s="9">
        <f>IF(A950="","",IF(OR(T950="Suppressed",T950="Recently active"),0,IF(F950="past-client",Scoring!$B$3,IF(F950="sphere",Scoring!$B$4,IF(F950="lead",Scoring!$B$5,0)))+MAX(1,MIN(3,N(G950)))*Scoring!$B$6+IF(H950="",Scoring!$B$10,IF(R950&lt;24,Scoring!$B$7,IF(R950&lt;60,Scoring!$B$8,Scoring!$B$9)))+IF(M950="Y",Scoring!$B$11,0)+IF(N(N950)&gt;=7,Scoring!$B$12,IF(N(N950)&gt;=4,Scoring!$B$13,0))))</f>
        <v/>
      </c>
      <c r="V950" s="9">
        <f>IF(A950="","",IF(OR(T950="Suppressed",T950="Recently active"),"-",IF(U950&gt;=Scoring!$B$14,"A",IF(U950&gt;=Scoring!$B$15,"B","C"))))</f>
        <v/>
      </c>
      <c r="W950" s="9">
        <f>IF(OR(A950="",V950="-"),"",COUNTIFS($V$2:$V$1001,"&lt;&gt;-",$U$2:$U$1001,"&gt;"&amp;U950)+1)</f>
        <v/>
      </c>
    </row>
    <row r="951">
      <c r="H951" s="8" t="n"/>
      <c r="R951" s="9">
        <f>IF(A951="","",IF(H951="","never",DATEDIF(H951,Scoring!$B$2,"m")))</f>
        <v/>
      </c>
      <c r="S951" s="9">
        <f>IF(A951="","",IF(L951="Y","None",IF(AND(E951&lt;&gt;"",J951="Y"),"Text",IF(AND(D951&lt;&gt;"",I951&lt;&gt;"Y"),"Email",IF(AND(E951&lt;&gt;"",K951="N"),"Call","None")))))</f>
        <v/>
      </c>
      <c r="T951" s="9">
        <f>IF(A951="","",IF(S951="None","Suppressed",IF(AND(H951&lt;&gt;"",R951&lt;Scoring!$B$16),"Recently active",IF(F951="past-client","Past client",IF(F951="sphere","Sphere",IF(F951="lead","Dormant lead","Needs review"))))))</f>
        <v/>
      </c>
      <c r="U951" s="9">
        <f>IF(A951="","",IF(OR(T951="Suppressed",T951="Recently active"),0,IF(F951="past-client",Scoring!$B$3,IF(F951="sphere",Scoring!$B$4,IF(F951="lead",Scoring!$B$5,0)))+MAX(1,MIN(3,N(G951)))*Scoring!$B$6+IF(H951="",Scoring!$B$10,IF(R951&lt;24,Scoring!$B$7,IF(R951&lt;60,Scoring!$B$8,Scoring!$B$9)))+IF(M951="Y",Scoring!$B$11,0)+IF(N(N951)&gt;=7,Scoring!$B$12,IF(N(N951)&gt;=4,Scoring!$B$13,0))))</f>
        <v/>
      </c>
      <c r="V951" s="9">
        <f>IF(A951="","",IF(OR(T951="Suppressed",T951="Recently active"),"-",IF(U951&gt;=Scoring!$B$14,"A",IF(U951&gt;=Scoring!$B$15,"B","C"))))</f>
        <v/>
      </c>
      <c r="W951" s="9">
        <f>IF(OR(A951="",V951="-"),"",COUNTIFS($V$2:$V$1001,"&lt;&gt;-",$U$2:$U$1001,"&gt;"&amp;U951)+1)</f>
        <v/>
      </c>
    </row>
    <row r="952">
      <c r="H952" s="8" t="n"/>
      <c r="R952" s="9">
        <f>IF(A952="","",IF(H952="","never",DATEDIF(H952,Scoring!$B$2,"m")))</f>
        <v/>
      </c>
      <c r="S952" s="9">
        <f>IF(A952="","",IF(L952="Y","None",IF(AND(E952&lt;&gt;"",J952="Y"),"Text",IF(AND(D952&lt;&gt;"",I952&lt;&gt;"Y"),"Email",IF(AND(E952&lt;&gt;"",K952="N"),"Call","None")))))</f>
        <v/>
      </c>
      <c r="T952" s="9">
        <f>IF(A952="","",IF(S952="None","Suppressed",IF(AND(H952&lt;&gt;"",R952&lt;Scoring!$B$16),"Recently active",IF(F952="past-client","Past client",IF(F952="sphere","Sphere",IF(F952="lead","Dormant lead","Needs review"))))))</f>
        <v/>
      </c>
      <c r="U952" s="9">
        <f>IF(A952="","",IF(OR(T952="Suppressed",T952="Recently active"),0,IF(F952="past-client",Scoring!$B$3,IF(F952="sphere",Scoring!$B$4,IF(F952="lead",Scoring!$B$5,0)))+MAX(1,MIN(3,N(G952)))*Scoring!$B$6+IF(H952="",Scoring!$B$10,IF(R952&lt;24,Scoring!$B$7,IF(R952&lt;60,Scoring!$B$8,Scoring!$B$9)))+IF(M952="Y",Scoring!$B$11,0)+IF(N(N952)&gt;=7,Scoring!$B$12,IF(N(N952)&gt;=4,Scoring!$B$13,0))))</f>
        <v/>
      </c>
      <c r="V952" s="9">
        <f>IF(A952="","",IF(OR(T952="Suppressed",T952="Recently active"),"-",IF(U952&gt;=Scoring!$B$14,"A",IF(U952&gt;=Scoring!$B$15,"B","C"))))</f>
        <v/>
      </c>
      <c r="W952" s="9">
        <f>IF(OR(A952="",V952="-"),"",COUNTIFS($V$2:$V$1001,"&lt;&gt;-",$U$2:$U$1001,"&gt;"&amp;U952)+1)</f>
        <v/>
      </c>
    </row>
    <row r="953">
      <c r="H953" s="8" t="n"/>
      <c r="R953" s="9">
        <f>IF(A953="","",IF(H953="","never",DATEDIF(H953,Scoring!$B$2,"m")))</f>
        <v/>
      </c>
      <c r="S953" s="9">
        <f>IF(A953="","",IF(L953="Y","None",IF(AND(E953&lt;&gt;"",J953="Y"),"Text",IF(AND(D953&lt;&gt;"",I953&lt;&gt;"Y"),"Email",IF(AND(E953&lt;&gt;"",K953="N"),"Call","None")))))</f>
        <v/>
      </c>
      <c r="T953" s="9">
        <f>IF(A953="","",IF(S953="None","Suppressed",IF(AND(H953&lt;&gt;"",R953&lt;Scoring!$B$16),"Recently active",IF(F953="past-client","Past client",IF(F953="sphere","Sphere",IF(F953="lead","Dormant lead","Needs review"))))))</f>
        <v/>
      </c>
      <c r="U953" s="9">
        <f>IF(A953="","",IF(OR(T953="Suppressed",T953="Recently active"),0,IF(F953="past-client",Scoring!$B$3,IF(F953="sphere",Scoring!$B$4,IF(F953="lead",Scoring!$B$5,0)))+MAX(1,MIN(3,N(G953)))*Scoring!$B$6+IF(H953="",Scoring!$B$10,IF(R953&lt;24,Scoring!$B$7,IF(R953&lt;60,Scoring!$B$8,Scoring!$B$9)))+IF(M953="Y",Scoring!$B$11,0)+IF(N(N953)&gt;=7,Scoring!$B$12,IF(N(N953)&gt;=4,Scoring!$B$13,0))))</f>
        <v/>
      </c>
      <c r="V953" s="9">
        <f>IF(A953="","",IF(OR(T953="Suppressed",T953="Recently active"),"-",IF(U953&gt;=Scoring!$B$14,"A",IF(U953&gt;=Scoring!$B$15,"B","C"))))</f>
        <v/>
      </c>
      <c r="W953" s="9">
        <f>IF(OR(A953="",V953="-"),"",COUNTIFS($V$2:$V$1001,"&lt;&gt;-",$U$2:$U$1001,"&gt;"&amp;U953)+1)</f>
        <v/>
      </c>
    </row>
    <row r="954">
      <c r="H954" s="8" t="n"/>
      <c r="R954" s="9">
        <f>IF(A954="","",IF(H954="","never",DATEDIF(H954,Scoring!$B$2,"m")))</f>
        <v/>
      </c>
      <c r="S954" s="9">
        <f>IF(A954="","",IF(L954="Y","None",IF(AND(E954&lt;&gt;"",J954="Y"),"Text",IF(AND(D954&lt;&gt;"",I954&lt;&gt;"Y"),"Email",IF(AND(E954&lt;&gt;"",K954="N"),"Call","None")))))</f>
        <v/>
      </c>
      <c r="T954" s="9">
        <f>IF(A954="","",IF(S954="None","Suppressed",IF(AND(H954&lt;&gt;"",R954&lt;Scoring!$B$16),"Recently active",IF(F954="past-client","Past client",IF(F954="sphere","Sphere",IF(F954="lead","Dormant lead","Needs review"))))))</f>
        <v/>
      </c>
      <c r="U954" s="9">
        <f>IF(A954="","",IF(OR(T954="Suppressed",T954="Recently active"),0,IF(F954="past-client",Scoring!$B$3,IF(F954="sphere",Scoring!$B$4,IF(F954="lead",Scoring!$B$5,0)))+MAX(1,MIN(3,N(G954)))*Scoring!$B$6+IF(H954="",Scoring!$B$10,IF(R954&lt;24,Scoring!$B$7,IF(R954&lt;60,Scoring!$B$8,Scoring!$B$9)))+IF(M954="Y",Scoring!$B$11,0)+IF(N(N954)&gt;=7,Scoring!$B$12,IF(N(N954)&gt;=4,Scoring!$B$13,0))))</f>
        <v/>
      </c>
      <c r="V954" s="9">
        <f>IF(A954="","",IF(OR(T954="Suppressed",T954="Recently active"),"-",IF(U954&gt;=Scoring!$B$14,"A",IF(U954&gt;=Scoring!$B$15,"B","C"))))</f>
        <v/>
      </c>
      <c r="W954" s="9">
        <f>IF(OR(A954="",V954="-"),"",COUNTIFS($V$2:$V$1001,"&lt;&gt;-",$U$2:$U$1001,"&gt;"&amp;U954)+1)</f>
        <v/>
      </c>
    </row>
    <row r="955">
      <c r="H955" s="8" t="n"/>
      <c r="R955" s="9">
        <f>IF(A955="","",IF(H955="","never",DATEDIF(H955,Scoring!$B$2,"m")))</f>
        <v/>
      </c>
      <c r="S955" s="9">
        <f>IF(A955="","",IF(L955="Y","None",IF(AND(E955&lt;&gt;"",J955="Y"),"Text",IF(AND(D955&lt;&gt;"",I955&lt;&gt;"Y"),"Email",IF(AND(E955&lt;&gt;"",K955="N"),"Call","None")))))</f>
        <v/>
      </c>
      <c r="T955" s="9">
        <f>IF(A955="","",IF(S955="None","Suppressed",IF(AND(H955&lt;&gt;"",R955&lt;Scoring!$B$16),"Recently active",IF(F955="past-client","Past client",IF(F955="sphere","Sphere",IF(F955="lead","Dormant lead","Needs review"))))))</f>
        <v/>
      </c>
      <c r="U955" s="9">
        <f>IF(A955="","",IF(OR(T955="Suppressed",T955="Recently active"),0,IF(F955="past-client",Scoring!$B$3,IF(F955="sphere",Scoring!$B$4,IF(F955="lead",Scoring!$B$5,0)))+MAX(1,MIN(3,N(G955)))*Scoring!$B$6+IF(H955="",Scoring!$B$10,IF(R955&lt;24,Scoring!$B$7,IF(R955&lt;60,Scoring!$B$8,Scoring!$B$9)))+IF(M955="Y",Scoring!$B$11,0)+IF(N(N955)&gt;=7,Scoring!$B$12,IF(N(N955)&gt;=4,Scoring!$B$13,0))))</f>
        <v/>
      </c>
      <c r="V955" s="9">
        <f>IF(A955="","",IF(OR(T955="Suppressed",T955="Recently active"),"-",IF(U955&gt;=Scoring!$B$14,"A",IF(U955&gt;=Scoring!$B$15,"B","C"))))</f>
        <v/>
      </c>
      <c r="W955" s="9">
        <f>IF(OR(A955="",V955="-"),"",COUNTIFS($V$2:$V$1001,"&lt;&gt;-",$U$2:$U$1001,"&gt;"&amp;U955)+1)</f>
        <v/>
      </c>
    </row>
    <row r="956">
      <c r="H956" s="8" t="n"/>
      <c r="R956" s="9">
        <f>IF(A956="","",IF(H956="","never",DATEDIF(H956,Scoring!$B$2,"m")))</f>
        <v/>
      </c>
      <c r="S956" s="9">
        <f>IF(A956="","",IF(L956="Y","None",IF(AND(E956&lt;&gt;"",J956="Y"),"Text",IF(AND(D956&lt;&gt;"",I956&lt;&gt;"Y"),"Email",IF(AND(E956&lt;&gt;"",K956="N"),"Call","None")))))</f>
        <v/>
      </c>
      <c r="T956" s="9">
        <f>IF(A956="","",IF(S956="None","Suppressed",IF(AND(H956&lt;&gt;"",R956&lt;Scoring!$B$16),"Recently active",IF(F956="past-client","Past client",IF(F956="sphere","Sphere",IF(F956="lead","Dormant lead","Needs review"))))))</f>
        <v/>
      </c>
      <c r="U956" s="9">
        <f>IF(A956="","",IF(OR(T956="Suppressed",T956="Recently active"),0,IF(F956="past-client",Scoring!$B$3,IF(F956="sphere",Scoring!$B$4,IF(F956="lead",Scoring!$B$5,0)))+MAX(1,MIN(3,N(G956)))*Scoring!$B$6+IF(H956="",Scoring!$B$10,IF(R956&lt;24,Scoring!$B$7,IF(R956&lt;60,Scoring!$B$8,Scoring!$B$9)))+IF(M956="Y",Scoring!$B$11,0)+IF(N(N956)&gt;=7,Scoring!$B$12,IF(N(N956)&gt;=4,Scoring!$B$13,0))))</f>
        <v/>
      </c>
      <c r="V956" s="9">
        <f>IF(A956="","",IF(OR(T956="Suppressed",T956="Recently active"),"-",IF(U956&gt;=Scoring!$B$14,"A",IF(U956&gt;=Scoring!$B$15,"B","C"))))</f>
        <v/>
      </c>
      <c r="W956" s="9">
        <f>IF(OR(A956="",V956="-"),"",COUNTIFS($V$2:$V$1001,"&lt;&gt;-",$U$2:$U$1001,"&gt;"&amp;U956)+1)</f>
        <v/>
      </c>
    </row>
    <row r="957">
      <c r="H957" s="8" t="n"/>
      <c r="R957" s="9">
        <f>IF(A957="","",IF(H957="","never",DATEDIF(H957,Scoring!$B$2,"m")))</f>
        <v/>
      </c>
      <c r="S957" s="9">
        <f>IF(A957="","",IF(L957="Y","None",IF(AND(E957&lt;&gt;"",J957="Y"),"Text",IF(AND(D957&lt;&gt;"",I957&lt;&gt;"Y"),"Email",IF(AND(E957&lt;&gt;"",K957="N"),"Call","None")))))</f>
        <v/>
      </c>
      <c r="T957" s="9">
        <f>IF(A957="","",IF(S957="None","Suppressed",IF(AND(H957&lt;&gt;"",R957&lt;Scoring!$B$16),"Recently active",IF(F957="past-client","Past client",IF(F957="sphere","Sphere",IF(F957="lead","Dormant lead","Needs review"))))))</f>
        <v/>
      </c>
      <c r="U957" s="9">
        <f>IF(A957="","",IF(OR(T957="Suppressed",T957="Recently active"),0,IF(F957="past-client",Scoring!$B$3,IF(F957="sphere",Scoring!$B$4,IF(F957="lead",Scoring!$B$5,0)))+MAX(1,MIN(3,N(G957)))*Scoring!$B$6+IF(H957="",Scoring!$B$10,IF(R957&lt;24,Scoring!$B$7,IF(R957&lt;60,Scoring!$B$8,Scoring!$B$9)))+IF(M957="Y",Scoring!$B$11,0)+IF(N(N957)&gt;=7,Scoring!$B$12,IF(N(N957)&gt;=4,Scoring!$B$13,0))))</f>
        <v/>
      </c>
      <c r="V957" s="9">
        <f>IF(A957="","",IF(OR(T957="Suppressed",T957="Recently active"),"-",IF(U957&gt;=Scoring!$B$14,"A",IF(U957&gt;=Scoring!$B$15,"B","C"))))</f>
        <v/>
      </c>
      <c r="W957" s="9">
        <f>IF(OR(A957="",V957="-"),"",COUNTIFS($V$2:$V$1001,"&lt;&gt;-",$U$2:$U$1001,"&gt;"&amp;U957)+1)</f>
        <v/>
      </c>
    </row>
    <row r="958">
      <c r="H958" s="8" t="n"/>
      <c r="R958" s="9">
        <f>IF(A958="","",IF(H958="","never",DATEDIF(H958,Scoring!$B$2,"m")))</f>
        <v/>
      </c>
      <c r="S958" s="9">
        <f>IF(A958="","",IF(L958="Y","None",IF(AND(E958&lt;&gt;"",J958="Y"),"Text",IF(AND(D958&lt;&gt;"",I958&lt;&gt;"Y"),"Email",IF(AND(E958&lt;&gt;"",K958="N"),"Call","None")))))</f>
        <v/>
      </c>
      <c r="T958" s="9">
        <f>IF(A958="","",IF(S958="None","Suppressed",IF(AND(H958&lt;&gt;"",R958&lt;Scoring!$B$16),"Recently active",IF(F958="past-client","Past client",IF(F958="sphere","Sphere",IF(F958="lead","Dormant lead","Needs review"))))))</f>
        <v/>
      </c>
      <c r="U958" s="9">
        <f>IF(A958="","",IF(OR(T958="Suppressed",T958="Recently active"),0,IF(F958="past-client",Scoring!$B$3,IF(F958="sphere",Scoring!$B$4,IF(F958="lead",Scoring!$B$5,0)))+MAX(1,MIN(3,N(G958)))*Scoring!$B$6+IF(H958="",Scoring!$B$10,IF(R958&lt;24,Scoring!$B$7,IF(R958&lt;60,Scoring!$B$8,Scoring!$B$9)))+IF(M958="Y",Scoring!$B$11,0)+IF(N(N958)&gt;=7,Scoring!$B$12,IF(N(N958)&gt;=4,Scoring!$B$13,0))))</f>
        <v/>
      </c>
      <c r="V958" s="9">
        <f>IF(A958="","",IF(OR(T958="Suppressed",T958="Recently active"),"-",IF(U958&gt;=Scoring!$B$14,"A",IF(U958&gt;=Scoring!$B$15,"B","C"))))</f>
        <v/>
      </c>
      <c r="W958" s="9">
        <f>IF(OR(A958="",V958="-"),"",COUNTIFS($V$2:$V$1001,"&lt;&gt;-",$U$2:$U$1001,"&gt;"&amp;U958)+1)</f>
        <v/>
      </c>
    </row>
    <row r="959">
      <c r="H959" s="8" t="n"/>
      <c r="R959" s="9">
        <f>IF(A959="","",IF(H959="","never",DATEDIF(H959,Scoring!$B$2,"m")))</f>
        <v/>
      </c>
      <c r="S959" s="9">
        <f>IF(A959="","",IF(L959="Y","None",IF(AND(E959&lt;&gt;"",J959="Y"),"Text",IF(AND(D959&lt;&gt;"",I959&lt;&gt;"Y"),"Email",IF(AND(E959&lt;&gt;"",K959="N"),"Call","None")))))</f>
        <v/>
      </c>
      <c r="T959" s="9">
        <f>IF(A959="","",IF(S959="None","Suppressed",IF(AND(H959&lt;&gt;"",R959&lt;Scoring!$B$16),"Recently active",IF(F959="past-client","Past client",IF(F959="sphere","Sphere",IF(F959="lead","Dormant lead","Needs review"))))))</f>
        <v/>
      </c>
      <c r="U959" s="9">
        <f>IF(A959="","",IF(OR(T959="Suppressed",T959="Recently active"),0,IF(F959="past-client",Scoring!$B$3,IF(F959="sphere",Scoring!$B$4,IF(F959="lead",Scoring!$B$5,0)))+MAX(1,MIN(3,N(G959)))*Scoring!$B$6+IF(H959="",Scoring!$B$10,IF(R959&lt;24,Scoring!$B$7,IF(R959&lt;60,Scoring!$B$8,Scoring!$B$9)))+IF(M959="Y",Scoring!$B$11,0)+IF(N(N959)&gt;=7,Scoring!$B$12,IF(N(N959)&gt;=4,Scoring!$B$13,0))))</f>
        <v/>
      </c>
      <c r="V959" s="9">
        <f>IF(A959="","",IF(OR(T959="Suppressed",T959="Recently active"),"-",IF(U959&gt;=Scoring!$B$14,"A",IF(U959&gt;=Scoring!$B$15,"B","C"))))</f>
        <v/>
      </c>
      <c r="W959" s="9">
        <f>IF(OR(A959="",V959="-"),"",COUNTIFS($V$2:$V$1001,"&lt;&gt;-",$U$2:$U$1001,"&gt;"&amp;U959)+1)</f>
        <v/>
      </c>
    </row>
    <row r="960">
      <c r="H960" s="8" t="n"/>
      <c r="R960" s="9">
        <f>IF(A960="","",IF(H960="","never",DATEDIF(H960,Scoring!$B$2,"m")))</f>
        <v/>
      </c>
      <c r="S960" s="9">
        <f>IF(A960="","",IF(L960="Y","None",IF(AND(E960&lt;&gt;"",J960="Y"),"Text",IF(AND(D960&lt;&gt;"",I960&lt;&gt;"Y"),"Email",IF(AND(E960&lt;&gt;"",K960="N"),"Call","None")))))</f>
        <v/>
      </c>
      <c r="T960" s="9">
        <f>IF(A960="","",IF(S960="None","Suppressed",IF(AND(H960&lt;&gt;"",R960&lt;Scoring!$B$16),"Recently active",IF(F960="past-client","Past client",IF(F960="sphere","Sphere",IF(F960="lead","Dormant lead","Needs review"))))))</f>
        <v/>
      </c>
      <c r="U960" s="9">
        <f>IF(A960="","",IF(OR(T960="Suppressed",T960="Recently active"),0,IF(F960="past-client",Scoring!$B$3,IF(F960="sphere",Scoring!$B$4,IF(F960="lead",Scoring!$B$5,0)))+MAX(1,MIN(3,N(G960)))*Scoring!$B$6+IF(H960="",Scoring!$B$10,IF(R960&lt;24,Scoring!$B$7,IF(R960&lt;60,Scoring!$B$8,Scoring!$B$9)))+IF(M960="Y",Scoring!$B$11,0)+IF(N(N960)&gt;=7,Scoring!$B$12,IF(N(N960)&gt;=4,Scoring!$B$13,0))))</f>
        <v/>
      </c>
      <c r="V960" s="9">
        <f>IF(A960="","",IF(OR(T960="Suppressed",T960="Recently active"),"-",IF(U960&gt;=Scoring!$B$14,"A",IF(U960&gt;=Scoring!$B$15,"B","C"))))</f>
        <v/>
      </c>
      <c r="W960" s="9">
        <f>IF(OR(A960="",V960="-"),"",COUNTIFS($V$2:$V$1001,"&lt;&gt;-",$U$2:$U$1001,"&gt;"&amp;U960)+1)</f>
        <v/>
      </c>
    </row>
    <row r="961">
      <c r="H961" s="8" t="n"/>
      <c r="R961" s="9">
        <f>IF(A961="","",IF(H961="","never",DATEDIF(H961,Scoring!$B$2,"m")))</f>
        <v/>
      </c>
      <c r="S961" s="9">
        <f>IF(A961="","",IF(L961="Y","None",IF(AND(E961&lt;&gt;"",J961="Y"),"Text",IF(AND(D961&lt;&gt;"",I961&lt;&gt;"Y"),"Email",IF(AND(E961&lt;&gt;"",K961="N"),"Call","None")))))</f>
        <v/>
      </c>
      <c r="T961" s="9">
        <f>IF(A961="","",IF(S961="None","Suppressed",IF(AND(H961&lt;&gt;"",R961&lt;Scoring!$B$16),"Recently active",IF(F961="past-client","Past client",IF(F961="sphere","Sphere",IF(F961="lead","Dormant lead","Needs review"))))))</f>
        <v/>
      </c>
      <c r="U961" s="9">
        <f>IF(A961="","",IF(OR(T961="Suppressed",T961="Recently active"),0,IF(F961="past-client",Scoring!$B$3,IF(F961="sphere",Scoring!$B$4,IF(F961="lead",Scoring!$B$5,0)))+MAX(1,MIN(3,N(G961)))*Scoring!$B$6+IF(H961="",Scoring!$B$10,IF(R961&lt;24,Scoring!$B$7,IF(R961&lt;60,Scoring!$B$8,Scoring!$B$9)))+IF(M961="Y",Scoring!$B$11,0)+IF(N(N961)&gt;=7,Scoring!$B$12,IF(N(N961)&gt;=4,Scoring!$B$13,0))))</f>
        <v/>
      </c>
      <c r="V961" s="9">
        <f>IF(A961="","",IF(OR(T961="Suppressed",T961="Recently active"),"-",IF(U961&gt;=Scoring!$B$14,"A",IF(U961&gt;=Scoring!$B$15,"B","C"))))</f>
        <v/>
      </c>
      <c r="W961" s="9">
        <f>IF(OR(A961="",V961="-"),"",COUNTIFS($V$2:$V$1001,"&lt;&gt;-",$U$2:$U$1001,"&gt;"&amp;U961)+1)</f>
        <v/>
      </c>
    </row>
    <row r="962">
      <c r="H962" s="8" t="n"/>
      <c r="R962" s="9">
        <f>IF(A962="","",IF(H962="","never",DATEDIF(H962,Scoring!$B$2,"m")))</f>
        <v/>
      </c>
      <c r="S962" s="9">
        <f>IF(A962="","",IF(L962="Y","None",IF(AND(E962&lt;&gt;"",J962="Y"),"Text",IF(AND(D962&lt;&gt;"",I962&lt;&gt;"Y"),"Email",IF(AND(E962&lt;&gt;"",K962="N"),"Call","None")))))</f>
        <v/>
      </c>
      <c r="T962" s="9">
        <f>IF(A962="","",IF(S962="None","Suppressed",IF(AND(H962&lt;&gt;"",R962&lt;Scoring!$B$16),"Recently active",IF(F962="past-client","Past client",IF(F962="sphere","Sphere",IF(F962="lead","Dormant lead","Needs review"))))))</f>
        <v/>
      </c>
      <c r="U962" s="9">
        <f>IF(A962="","",IF(OR(T962="Suppressed",T962="Recently active"),0,IF(F962="past-client",Scoring!$B$3,IF(F962="sphere",Scoring!$B$4,IF(F962="lead",Scoring!$B$5,0)))+MAX(1,MIN(3,N(G962)))*Scoring!$B$6+IF(H962="",Scoring!$B$10,IF(R962&lt;24,Scoring!$B$7,IF(R962&lt;60,Scoring!$B$8,Scoring!$B$9)))+IF(M962="Y",Scoring!$B$11,0)+IF(N(N962)&gt;=7,Scoring!$B$12,IF(N(N962)&gt;=4,Scoring!$B$13,0))))</f>
        <v/>
      </c>
      <c r="V962" s="9">
        <f>IF(A962="","",IF(OR(T962="Suppressed",T962="Recently active"),"-",IF(U962&gt;=Scoring!$B$14,"A",IF(U962&gt;=Scoring!$B$15,"B","C"))))</f>
        <v/>
      </c>
      <c r="W962" s="9">
        <f>IF(OR(A962="",V962="-"),"",COUNTIFS($V$2:$V$1001,"&lt;&gt;-",$U$2:$U$1001,"&gt;"&amp;U962)+1)</f>
        <v/>
      </c>
    </row>
    <row r="963">
      <c r="H963" s="8" t="n"/>
      <c r="R963" s="9">
        <f>IF(A963="","",IF(H963="","never",DATEDIF(H963,Scoring!$B$2,"m")))</f>
        <v/>
      </c>
      <c r="S963" s="9">
        <f>IF(A963="","",IF(L963="Y","None",IF(AND(E963&lt;&gt;"",J963="Y"),"Text",IF(AND(D963&lt;&gt;"",I963&lt;&gt;"Y"),"Email",IF(AND(E963&lt;&gt;"",K963="N"),"Call","None")))))</f>
        <v/>
      </c>
      <c r="T963" s="9">
        <f>IF(A963="","",IF(S963="None","Suppressed",IF(AND(H963&lt;&gt;"",R963&lt;Scoring!$B$16),"Recently active",IF(F963="past-client","Past client",IF(F963="sphere","Sphere",IF(F963="lead","Dormant lead","Needs review"))))))</f>
        <v/>
      </c>
      <c r="U963" s="9">
        <f>IF(A963="","",IF(OR(T963="Suppressed",T963="Recently active"),0,IF(F963="past-client",Scoring!$B$3,IF(F963="sphere",Scoring!$B$4,IF(F963="lead",Scoring!$B$5,0)))+MAX(1,MIN(3,N(G963)))*Scoring!$B$6+IF(H963="",Scoring!$B$10,IF(R963&lt;24,Scoring!$B$7,IF(R963&lt;60,Scoring!$B$8,Scoring!$B$9)))+IF(M963="Y",Scoring!$B$11,0)+IF(N(N963)&gt;=7,Scoring!$B$12,IF(N(N963)&gt;=4,Scoring!$B$13,0))))</f>
        <v/>
      </c>
      <c r="V963" s="9">
        <f>IF(A963="","",IF(OR(T963="Suppressed",T963="Recently active"),"-",IF(U963&gt;=Scoring!$B$14,"A",IF(U963&gt;=Scoring!$B$15,"B","C"))))</f>
        <v/>
      </c>
      <c r="W963" s="9">
        <f>IF(OR(A963="",V963="-"),"",COUNTIFS($V$2:$V$1001,"&lt;&gt;-",$U$2:$U$1001,"&gt;"&amp;U963)+1)</f>
        <v/>
      </c>
    </row>
    <row r="964">
      <c r="H964" s="8" t="n"/>
      <c r="R964" s="9">
        <f>IF(A964="","",IF(H964="","never",DATEDIF(H964,Scoring!$B$2,"m")))</f>
        <v/>
      </c>
      <c r="S964" s="9">
        <f>IF(A964="","",IF(L964="Y","None",IF(AND(E964&lt;&gt;"",J964="Y"),"Text",IF(AND(D964&lt;&gt;"",I964&lt;&gt;"Y"),"Email",IF(AND(E964&lt;&gt;"",K964="N"),"Call","None")))))</f>
        <v/>
      </c>
      <c r="T964" s="9">
        <f>IF(A964="","",IF(S964="None","Suppressed",IF(AND(H964&lt;&gt;"",R964&lt;Scoring!$B$16),"Recently active",IF(F964="past-client","Past client",IF(F964="sphere","Sphere",IF(F964="lead","Dormant lead","Needs review"))))))</f>
        <v/>
      </c>
      <c r="U964" s="9">
        <f>IF(A964="","",IF(OR(T964="Suppressed",T964="Recently active"),0,IF(F964="past-client",Scoring!$B$3,IF(F964="sphere",Scoring!$B$4,IF(F964="lead",Scoring!$B$5,0)))+MAX(1,MIN(3,N(G964)))*Scoring!$B$6+IF(H964="",Scoring!$B$10,IF(R964&lt;24,Scoring!$B$7,IF(R964&lt;60,Scoring!$B$8,Scoring!$B$9)))+IF(M964="Y",Scoring!$B$11,0)+IF(N(N964)&gt;=7,Scoring!$B$12,IF(N(N964)&gt;=4,Scoring!$B$13,0))))</f>
        <v/>
      </c>
      <c r="V964" s="9">
        <f>IF(A964="","",IF(OR(T964="Suppressed",T964="Recently active"),"-",IF(U964&gt;=Scoring!$B$14,"A",IF(U964&gt;=Scoring!$B$15,"B","C"))))</f>
        <v/>
      </c>
      <c r="W964" s="9">
        <f>IF(OR(A964="",V964="-"),"",COUNTIFS($V$2:$V$1001,"&lt;&gt;-",$U$2:$U$1001,"&gt;"&amp;U964)+1)</f>
        <v/>
      </c>
    </row>
    <row r="965">
      <c r="H965" s="8" t="n"/>
      <c r="R965" s="9">
        <f>IF(A965="","",IF(H965="","never",DATEDIF(H965,Scoring!$B$2,"m")))</f>
        <v/>
      </c>
      <c r="S965" s="9">
        <f>IF(A965="","",IF(L965="Y","None",IF(AND(E965&lt;&gt;"",J965="Y"),"Text",IF(AND(D965&lt;&gt;"",I965&lt;&gt;"Y"),"Email",IF(AND(E965&lt;&gt;"",K965="N"),"Call","None")))))</f>
        <v/>
      </c>
      <c r="T965" s="9">
        <f>IF(A965="","",IF(S965="None","Suppressed",IF(AND(H965&lt;&gt;"",R965&lt;Scoring!$B$16),"Recently active",IF(F965="past-client","Past client",IF(F965="sphere","Sphere",IF(F965="lead","Dormant lead","Needs review"))))))</f>
        <v/>
      </c>
      <c r="U965" s="9">
        <f>IF(A965="","",IF(OR(T965="Suppressed",T965="Recently active"),0,IF(F965="past-client",Scoring!$B$3,IF(F965="sphere",Scoring!$B$4,IF(F965="lead",Scoring!$B$5,0)))+MAX(1,MIN(3,N(G965)))*Scoring!$B$6+IF(H965="",Scoring!$B$10,IF(R965&lt;24,Scoring!$B$7,IF(R965&lt;60,Scoring!$B$8,Scoring!$B$9)))+IF(M965="Y",Scoring!$B$11,0)+IF(N(N965)&gt;=7,Scoring!$B$12,IF(N(N965)&gt;=4,Scoring!$B$13,0))))</f>
        <v/>
      </c>
      <c r="V965" s="9">
        <f>IF(A965="","",IF(OR(T965="Suppressed",T965="Recently active"),"-",IF(U965&gt;=Scoring!$B$14,"A",IF(U965&gt;=Scoring!$B$15,"B","C"))))</f>
        <v/>
      </c>
      <c r="W965" s="9">
        <f>IF(OR(A965="",V965="-"),"",COUNTIFS($V$2:$V$1001,"&lt;&gt;-",$U$2:$U$1001,"&gt;"&amp;U965)+1)</f>
        <v/>
      </c>
    </row>
    <row r="966">
      <c r="H966" s="8" t="n"/>
      <c r="R966" s="9">
        <f>IF(A966="","",IF(H966="","never",DATEDIF(H966,Scoring!$B$2,"m")))</f>
        <v/>
      </c>
      <c r="S966" s="9">
        <f>IF(A966="","",IF(L966="Y","None",IF(AND(E966&lt;&gt;"",J966="Y"),"Text",IF(AND(D966&lt;&gt;"",I966&lt;&gt;"Y"),"Email",IF(AND(E966&lt;&gt;"",K966="N"),"Call","None")))))</f>
        <v/>
      </c>
      <c r="T966" s="9">
        <f>IF(A966="","",IF(S966="None","Suppressed",IF(AND(H966&lt;&gt;"",R966&lt;Scoring!$B$16),"Recently active",IF(F966="past-client","Past client",IF(F966="sphere","Sphere",IF(F966="lead","Dormant lead","Needs review"))))))</f>
        <v/>
      </c>
      <c r="U966" s="9">
        <f>IF(A966="","",IF(OR(T966="Suppressed",T966="Recently active"),0,IF(F966="past-client",Scoring!$B$3,IF(F966="sphere",Scoring!$B$4,IF(F966="lead",Scoring!$B$5,0)))+MAX(1,MIN(3,N(G966)))*Scoring!$B$6+IF(H966="",Scoring!$B$10,IF(R966&lt;24,Scoring!$B$7,IF(R966&lt;60,Scoring!$B$8,Scoring!$B$9)))+IF(M966="Y",Scoring!$B$11,0)+IF(N(N966)&gt;=7,Scoring!$B$12,IF(N(N966)&gt;=4,Scoring!$B$13,0))))</f>
        <v/>
      </c>
      <c r="V966" s="9">
        <f>IF(A966="","",IF(OR(T966="Suppressed",T966="Recently active"),"-",IF(U966&gt;=Scoring!$B$14,"A",IF(U966&gt;=Scoring!$B$15,"B","C"))))</f>
        <v/>
      </c>
      <c r="W966" s="9">
        <f>IF(OR(A966="",V966="-"),"",COUNTIFS($V$2:$V$1001,"&lt;&gt;-",$U$2:$U$1001,"&gt;"&amp;U966)+1)</f>
        <v/>
      </c>
    </row>
    <row r="967">
      <c r="H967" s="8" t="n"/>
      <c r="R967" s="9">
        <f>IF(A967="","",IF(H967="","never",DATEDIF(H967,Scoring!$B$2,"m")))</f>
        <v/>
      </c>
      <c r="S967" s="9">
        <f>IF(A967="","",IF(L967="Y","None",IF(AND(E967&lt;&gt;"",J967="Y"),"Text",IF(AND(D967&lt;&gt;"",I967&lt;&gt;"Y"),"Email",IF(AND(E967&lt;&gt;"",K967="N"),"Call","None")))))</f>
        <v/>
      </c>
      <c r="T967" s="9">
        <f>IF(A967="","",IF(S967="None","Suppressed",IF(AND(H967&lt;&gt;"",R967&lt;Scoring!$B$16),"Recently active",IF(F967="past-client","Past client",IF(F967="sphere","Sphere",IF(F967="lead","Dormant lead","Needs review"))))))</f>
        <v/>
      </c>
      <c r="U967" s="9">
        <f>IF(A967="","",IF(OR(T967="Suppressed",T967="Recently active"),0,IF(F967="past-client",Scoring!$B$3,IF(F967="sphere",Scoring!$B$4,IF(F967="lead",Scoring!$B$5,0)))+MAX(1,MIN(3,N(G967)))*Scoring!$B$6+IF(H967="",Scoring!$B$10,IF(R967&lt;24,Scoring!$B$7,IF(R967&lt;60,Scoring!$B$8,Scoring!$B$9)))+IF(M967="Y",Scoring!$B$11,0)+IF(N(N967)&gt;=7,Scoring!$B$12,IF(N(N967)&gt;=4,Scoring!$B$13,0))))</f>
        <v/>
      </c>
      <c r="V967" s="9">
        <f>IF(A967="","",IF(OR(T967="Suppressed",T967="Recently active"),"-",IF(U967&gt;=Scoring!$B$14,"A",IF(U967&gt;=Scoring!$B$15,"B","C"))))</f>
        <v/>
      </c>
      <c r="W967" s="9">
        <f>IF(OR(A967="",V967="-"),"",COUNTIFS($V$2:$V$1001,"&lt;&gt;-",$U$2:$U$1001,"&gt;"&amp;U967)+1)</f>
        <v/>
      </c>
    </row>
    <row r="968">
      <c r="H968" s="8" t="n"/>
      <c r="R968" s="9">
        <f>IF(A968="","",IF(H968="","never",DATEDIF(H968,Scoring!$B$2,"m")))</f>
        <v/>
      </c>
      <c r="S968" s="9">
        <f>IF(A968="","",IF(L968="Y","None",IF(AND(E968&lt;&gt;"",J968="Y"),"Text",IF(AND(D968&lt;&gt;"",I968&lt;&gt;"Y"),"Email",IF(AND(E968&lt;&gt;"",K968="N"),"Call","None")))))</f>
        <v/>
      </c>
      <c r="T968" s="9">
        <f>IF(A968="","",IF(S968="None","Suppressed",IF(AND(H968&lt;&gt;"",R968&lt;Scoring!$B$16),"Recently active",IF(F968="past-client","Past client",IF(F968="sphere","Sphere",IF(F968="lead","Dormant lead","Needs review"))))))</f>
        <v/>
      </c>
      <c r="U968" s="9">
        <f>IF(A968="","",IF(OR(T968="Suppressed",T968="Recently active"),0,IF(F968="past-client",Scoring!$B$3,IF(F968="sphere",Scoring!$B$4,IF(F968="lead",Scoring!$B$5,0)))+MAX(1,MIN(3,N(G968)))*Scoring!$B$6+IF(H968="",Scoring!$B$10,IF(R968&lt;24,Scoring!$B$7,IF(R968&lt;60,Scoring!$B$8,Scoring!$B$9)))+IF(M968="Y",Scoring!$B$11,0)+IF(N(N968)&gt;=7,Scoring!$B$12,IF(N(N968)&gt;=4,Scoring!$B$13,0))))</f>
        <v/>
      </c>
      <c r="V968" s="9">
        <f>IF(A968="","",IF(OR(T968="Suppressed",T968="Recently active"),"-",IF(U968&gt;=Scoring!$B$14,"A",IF(U968&gt;=Scoring!$B$15,"B","C"))))</f>
        <v/>
      </c>
      <c r="W968" s="9">
        <f>IF(OR(A968="",V968="-"),"",COUNTIFS($V$2:$V$1001,"&lt;&gt;-",$U$2:$U$1001,"&gt;"&amp;U968)+1)</f>
        <v/>
      </c>
    </row>
    <row r="969">
      <c r="H969" s="8" t="n"/>
      <c r="R969" s="9">
        <f>IF(A969="","",IF(H969="","never",DATEDIF(H969,Scoring!$B$2,"m")))</f>
        <v/>
      </c>
      <c r="S969" s="9">
        <f>IF(A969="","",IF(L969="Y","None",IF(AND(E969&lt;&gt;"",J969="Y"),"Text",IF(AND(D969&lt;&gt;"",I969&lt;&gt;"Y"),"Email",IF(AND(E969&lt;&gt;"",K969="N"),"Call","None")))))</f>
        <v/>
      </c>
      <c r="T969" s="9">
        <f>IF(A969="","",IF(S969="None","Suppressed",IF(AND(H969&lt;&gt;"",R969&lt;Scoring!$B$16),"Recently active",IF(F969="past-client","Past client",IF(F969="sphere","Sphere",IF(F969="lead","Dormant lead","Needs review"))))))</f>
        <v/>
      </c>
      <c r="U969" s="9">
        <f>IF(A969="","",IF(OR(T969="Suppressed",T969="Recently active"),0,IF(F969="past-client",Scoring!$B$3,IF(F969="sphere",Scoring!$B$4,IF(F969="lead",Scoring!$B$5,0)))+MAX(1,MIN(3,N(G969)))*Scoring!$B$6+IF(H969="",Scoring!$B$10,IF(R969&lt;24,Scoring!$B$7,IF(R969&lt;60,Scoring!$B$8,Scoring!$B$9)))+IF(M969="Y",Scoring!$B$11,0)+IF(N(N969)&gt;=7,Scoring!$B$12,IF(N(N969)&gt;=4,Scoring!$B$13,0))))</f>
        <v/>
      </c>
      <c r="V969" s="9">
        <f>IF(A969="","",IF(OR(T969="Suppressed",T969="Recently active"),"-",IF(U969&gt;=Scoring!$B$14,"A",IF(U969&gt;=Scoring!$B$15,"B","C"))))</f>
        <v/>
      </c>
      <c r="W969" s="9">
        <f>IF(OR(A969="",V969="-"),"",COUNTIFS($V$2:$V$1001,"&lt;&gt;-",$U$2:$U$1001,"&gt;"&amp;U969)+1)</f>
        <v/>
      </c>
    </row>
    <row r="970">
      <c r="H970" s="8" t="n"/>
      <c r="R970" s="9">
        <f>IF(A970="","",IF(H970="","never",DATEDIF(H970,Scoring!$B$2,"m")))</f>
        <v/>
      </c>
      <c r="S970" s="9">
        <f>IF(A970="","",IF(L970="Y","None",IF(AND(E970&lt;&gt;"",J970="Y"),"Text",IF(AND(D970&lt;&gt;"",I970&lt;&gt;"Y"),"Email",IF(AND(E970&lt;&gt;"",K970="N"),"Call","None")))))</f>
        <v/>
      </c>
      <c r="T970" s="9">
        <f>IF(A970="","",IF(S970="None","Suppressed",IF(AND(H970&lt;&gt;"",R970&lt;Scoring!$B$16),"Recently active",IF(F970="past-client","Past client",IF(F970="sphere","Sphere",IF(F970="lead","Dormant lead","Needs review"))))))</f>
        <v/>
      </c>
      <c r="U970" s="9">
        <f>IF(A970="","",IF(OR(T970="Suppressed",T970="Recently active"),0,IF(F970="past-client",Scoring!$B$3,IF(F970="sphere",Scoring!$B$4,IF(F970="lead",Scoring!$B$5,0)))+MAX(1,MIN(3,N(G970)))*Scoring!$B$6+IF(H970="",Scoring!$B$10,IF(R970&lt;24,Scoring!$B$7,IF(R970&lt;60,Scoring!$B$8,Scoring!$B$9)))+IF(M970="Y",Scoring!$B$11,0)+IF(N(N970)&gt;=7,Scoring!$B$12,IF(N(N970)&gt;=4,Scoring!$B$13,0))))</f>
        <v/>
      </c>
      <c r="V970" s="9">
        <f>IF(A970="","",IF(OR(T970="Suppressed",T970="Recently active"),"-",IF(U970&gt;=Scoring!$B$14,"A",IF(U970&gt;=Scoring!$B$15,"B","C"))))</f>
        <v/>
      </c>
      <c r="W970" s="9">
        <f>IF(OR(A970="",V970="-"),"",COUNTIFS($V$2:$V$1001,"&lt;&gt;-",$U$2:$U$1001,"&gt;"&amp;U970)+1)</f>
        <v/>
      </c>
    </row>
    <row r="971">
      <c r="H971" s="8" t="n"/>
      <c r="R971" s="9">
        <f>IF(A971="","",IF(H971="","never",DATEDIF(H971,Scoring!$B$2,"m")))</f>
        <v/>
      </c>
      <c r="S971" s="9">
        <f>IF(A971="","",IF(L971="Y","None",IF(AND(E971&lt;&gt;"",J971="Y"),"Text",IF(AND(D971&lt;&gt;"",I971&lt;&gt;"Y"),"Email",IF(AND(E971&lt;&gt;"",K971="N"),"Call","None")))))</f>
        <v/>
      </c>
      <c r="T971" s="9">
        <f>IF(A971="","",IF(S971="None","Suppressed",IF(AND(H971&lt;&gt;"",R971&lt;Scoring!$B$16),"Recently active",IF(F971="past-client","Past client",IF(F971="sphere","Sphere",IF(F971="lead","Dormant lead","Needs review"))))))</f>
        <v/>
      </c>
      <c r="U971" s="9">
        <f>IF(A971="","",IF(OR(T971="Suppressed",T971="Recently active"),0,IF(F971="past-client",Scoring!$B$3,IF(F971="sphere",Scoring!$B$4,IF(F971="lead",Scoring!$B$5,0)))+MAX(1,MIN(3,N(G971)))*Scoring!$B$6+IF(H971="",Scoring!$B$10,IF(R971&lt;24,Scoring!$B$7,IF(R971&lt;60,Scoring!$B$8,Scoring!$B$9)))+IF(M971="Y",Scoring!$B$11,0)+IF(N(N971)&gt;=7,Scoring!$B$12,IF(N(N971)&gt;=4,Scoring!$B$13,0))))</f>
        <v/>
      </c>
      <c r="V971" s="9">
        <f>IF(A971="","",IF(OR(T971="Suppressed",T971="Recently active"),"-",IF(U971&gt;=Scoring!$B$14,"A",IF(U971&gt;=Scoring!$B$15,"B","C"))))</f>
        <v/>
      </c>
      <c r="W971" s="9">
        <f>IF(OR(A971="",V971="-"),"",COUNTIFS($V$2:$V$1001,"&lt;&gt;-",$U$2:$U$1001,"&gt;"&amp;U971)+1)</f>
        <v/>
      </c>
    </row>
    <row r="972">
      <c r="H972" s="8" t="n"/>
      <c r="R972" s="9">
        <f>IF(A972="","",IF(H972="","never",DATEDIF(H972,Scoring!$B$2,"m")))</f>
        <v/>
      </c>
      <c r="S972" s="9">
        <f>IF(A972="","",IF(L972="Y","None",IF(AND(E972&lt;&gt;"",J972="Y"),"Text",IF(AND(D972&lt;&gt;"",I972&lt;&gt;"Y"),"Email",IF(AND(E972&lt;&gt;"",K972="N"),"Call","None")))))</f>
        <v/>
      </c>
      <c r="T972" s="9">
        <f>IF(A972="","",IF(S972="None","Suppressed",IF(AND(H972&lt;&gt;"",R972&lt;Scoring!$B$16),"Recently active",IF(F972="past-client","Past client",IF(F972="sphere","Sphere",IF(F972="lead","Dormant lead","Needs review"))))))</f>
        <v/>
      </c>
      <c r="U972" s="9">
        <f>IF(A972="","",IF(OR(T972="Suppressed",T972="Recently active"),0,IF(F972="past-client",Scoring!$B$3,IF(F972="sphere",Scoring!$B$4,IF(F972="lead",Scoring!$B$5,0)))+MAX(1,MIN(3,N(G972)))*Scoring!$B$6+IF(H972="",Scoring!$B$10,IF(R972&lt;24,Scoring!$B$7,IF(R972&lt;60,Scoring!$B$8,Scoring!$B$9)))+IF(M972="Y",Scoring!$B$11,0)+IF(N(N972)&gt;=7,Scoring!$B$12,IF(N(N972)&gt;=4,Scoring!$B$13,0))))</f>
        <v/>
      </c>
      <c r="V972" s="9">
        <f>IF(A972="","",IF(OR(T972="Suppressed",T972="Recently active"),"-",IF(U972&gt;=Scoring!$B$14,"A",IF(U972&gt;=Scoring!$B$15,"B","C"))))</f>
        <v/>
      </c>
      <c r="W972" s="9">
        <f>IF(OR(A972="",V972="-"),"",COUNTIFS($V$2:$V$1001,"&lt;&gt;-",$U$2:$U$1001,"&gt;"&amp;U972)+1)</f>
        <v/>
      </c>
    </row>
    <row r="973">
      <c r="H973" s="8" t="n"/>
      <c r="R973" s="9">
        <f>IF(A973="","",IF(H973="","never",DATEDIF(H973,Scoring!$B$2,"m")))</f>
        <v/>
      </c>
      <c r="S973" s="9">
        <f>IF(A973="","",IF(L973="Y","None",IF(AND(E973&lt;&gt;"",J973="Y"),"Text",IF(AND(D973&lt;&gt;"",I973&lt;&gt;"Y"),"Email",IF(AND(E973&lt;&gt;"",K973="N"),"Call","None")))))</f>
        <v/>
      </c>
      <c r="T973" s="9">
        <f>IF(A973="","",IF(S973="None","Suppressed",IF(AND(H973&lt;&gt;"",R973&lt;Scoring!$B$16),"Recently active",IF(F973="past-client","Past client",IF(F973="sphere","Sphere",IF(F973="lead","Dormant lead","Needs review"))))))</f>
        <v/>
      </c>
      <c r="U973" s="9">
        <f>IF(A973="","",IF(OR(T973="Suppressed",T973="Recently active"),0,IF(F973="past-client",Scoring!$B$3,IF(F973="sphere",Scoring!$B$4,IF(F973="lead",Scoring!$B$5,0)))+MAX(1,MIN(3,N(G973)))*Scoring!$B$6+IF(H973="",Scoring!$B$10,IF(R973&lt;24,Scoring!$B$7,IF(R973&lt;60,Scoring!$B$8,Scoring!$B$9)))+IF(M973="Y",Scoring!$B$11,0)+IF(N(N973)&gt;=7,Scoring!$B$12,IF(N(N973)&gt;=4,Scoring!$B$13,0))))</f>
        <v/>
      </c>
      <c r="V973" s="9">
        <f>IF(A973="","",IF(OR(T973="Suppressed",T973="Recently active"),"-",IF(U973&gt;=Scoring!$B$14,"A",IF(U973&gt;=Scoring!$B$15,"B","C"))))</f>
        <v/>
      </c>
      <c r="W973" s="9">
        <f>IF(OR(A973="",V973="-"),"",COUNTIFS($V$2:$V$1001,"&lt;&gt;-",$U$2:$U$1001,"&gt;"&amp;U973)+1)</f>
        <v/>
      </c>
    </row>
    <row r="974">
      <c r="H974" s="8" t="n"/>
      <c r="R974" s="9">
        <f>IF(A974="","",IF(H974="","never",DATEDIF(H974,Scoring!$B$2,"m")))</f>
        <v/>
      </c>
      <c r="S974" s="9">
        <f>IF(A974="","",IF(L974="Y","None",IF(AND(E974&lt;&gt;"",J974="Y"),"Text",IF(AND(D974&lt;&gt;"",I974&lt;&gt;"Y"),"Email",IF(AND(E974&lt;&gt;"",K974="N"),"Call","None")))))</f>
        <v/>
      </c>
      <c r="T974" s="9">
        <f>IF(A974="","",IF(S974="None","Suppressed",IF(AND(H974&lt;&gt;"",R974&lt;Scoring!$B$16),"Recently active",IF(F974="past-client","Past client",IF(F974="sphere","Sphere",IF(F974="lead","Dormant lead","Needs review"))))))</f>
        <v/>
      </c>
      <c r="U974" s="9">
        <f>IF(A974="","",IF(OR(T974="Suppressed",T974="Recently active"),0,IF(F974="past-client",Scoring!$B$3,IF(F974="sphere",Scoring!$B$4,IF(F974="lead",Scoring!$B$5,0)))+MAX(1,MIN(3,N(G974)))*Scoring!$B$6+IF(H974="",Scoring!$B$10,IF(R974&lt;24,Scoring!$B$7,IF(R974&lt;60,Scoring!$B$8,Scoring!$B$9)))+IF(M974="Y",Scoring!$B$11,0)+IF(N(N974)&gt;=7,Scoring!$B$12,IF(N(N974)&gt;=4,Scoring!$B$13,0))))</f>
        <v/>
      </c>
      <c r="V974" s="9">
        <f>IF(A974="","",IF(OR(T974="Suppressed",T974="Recently active"),"-",IF(U974&gt;=Scoring!$B$14,"A",IF(U974&gt;=Scoring!$B$15,"B","C"))))</f>
        <v/>
      </c>
      <c r="W974" s="9">
        <f>IF(OR(A974="",V974="-"),"",COUNTIFS($V$2:$V$1001,"&lt;&gt;-",$U$2:$U$1001,"&gt;"&amp;U974)+1)</f>
        <v/>
      </c>
    </row>
    <row r="975">
      <c r="H975" s="8" t="n"/>
      <c r="R975" s="9">
        <f>IF(A975="","",IF(H975="","never",DATEDIF(H975,Scoring!$B$2,"m")))</f>
        <v/>
      </c>
      <c r="S975" s="9">
        <f>IF(A975="","",IF(L975="Y","None",IF(AND(E975&lt;&gt;"",J975="Y"),"Text",IF(AND(D975&lt;&gt;"",I975&lt;&gt;"Y"),"Email",IF(AND(E975&lt;&gt;"",K975="N"),"Call","None")))))</f>
        <v/>
      </c>
      <c r="T975" s="9">
        <f>IF(A975="","",IF(S975="None","Suppressed",IF(AND(H975&lt;&gt;"",R975&lt;Scoring!$B$16),"Recently active",IF(F975="past-client","Past client",IF(F975="sphere","Sphere",IF(F975="lead","Dormant lead","Needs review"))))))</f>
        <v/>
      </c>
      <c r="U975" s="9">
        <f>IF(A975="","",IF(OR(T975="Suppressed",T975="Recently active"),0,IF(F975="past-client",Scoring!$B$3,IF(F975="sphere",Scoring!$B$4,IF(F975="lead",Scoring!$B$5,0)))+MAX(1,MIN(3,N(G975)))*Scoring!$B$6+IF(H975="",Scoring!$B$10,IF(R975&lt;24,Scoring!$B$7,IF(R975&lt;60,Scoring!$B$8,Scoring!$B$9)))+IF(M975="Y",Scoring!$B$11,0)+IF(N(N975)&gt;=7,Scoring!$B$12,IF(N(N975)&gt;=4,Scoring!$B$13,0))))</f>
        <v/>
      </c>
      <c r="V975" s="9">
        <f>IF(A975="","",IF(OR(T975="Suppressed",T975="Recently active"),"-",IF(U975&gt;=Scoring!$B$14,"A",IF(U975&gt;=Scoring!$B$15,"B","C"))))</f>
        <v/>
      </c>
      <c r="W975" s="9">
        <f>IF(OR(A975="",V975="-"),"",COUNTIFS($V$2:$V$1001,"&lt;&gt;-",$U$2:$U$1001,"&gt;"&amp;U975)+1)</f>
        <v/>
      </c>
    </row>
    <row r="976">
      <c r="H976" s="8" t="n"/>
      <c r="R976" s="9">
        <f>IF(A976="","",IF(H976="","never",DATEDIF(H976,Scoring!$B$2,"m")))</f>
        <v/>
      </c>
      <c r="S976" s="9">
        <f>IF(A976="","",IF(L976="Y","None",IF(AND(E976&lt;&gt;"",J976="Y"),"Text",IF(AND(D976&lt;&gt;"",I976&lt;&gt;"Y"),"Email",IF(AND(E976&lt;&gt;"",K976="N"),"Call","None")))))</f>
        <v/>
      </c>
      <c r="T976" s="9">
        <f>IF(A976="","",IF(S976="None","Suppressed",IF(AND(H976&lt;&gt;"",R976&lt;Scoring!$B$16),"Recently active",IF(F976="past-client","Past client",IF(F976="sphere","Sphere",IF(F976="lead","Dormant lead","Needs review"))))))</f>
        <v/>
      </c>
      <c r="U976" s="9">
        <f>IF(A976="","",IF(OR(T976="Suppressed",T976="Recently active"),0,IF(F976="past-client",Scoring!$B$3,IF(F976="sphere",Scoring!$B$4,IF(F976="lead",Scoring!$B$5,0)))+MAX(1,MIN(3,N(G976)))*Scoring!$B$6+IF(H976="",Scoring!$B$10,IF(R976&lt;24,Scoring!$B$7,IF(R976&lt;60,Scoring!$B$8,Scoring!$B$9)))+IF(M976="Y",Scoring!$B$11,0)+IF(N(N976)&gt;=7,Scoring!$B$12,IF(N(N976)&gt;=4,Scoring!$B$13,0))))</f>
        <v/>
      </c>
      <c r="V976" s="9">
        <f>IF(A976="","",IF(OR(T976="Suppressed",T976="Recently active"),"-",IF(U976&gt;=Scoring!$B$14,"A",IF(U976&gt;=Scoring!$B$15,"B","C"))))</f>
        <v/>
      </c>
      <c r="W976" s="9">
        <f>IF(OR(A976="",V976="-"),"",COUNTIFS($V$2:$V$1001,"&lt;&gt;-",$U$2:$U$1001,"&gt;"&amp;U976)+1)</f>
        <v/>
      </c>
    </row>
    <row r="977">
      <c r="H977" s="8" t="n"/>
      <c r="R977" s="9">
        <f>IF(A977="","",IF(H977="","never",DATEDIF(H977,Scoring!$B$2,"m")))</f>
        <v/>
      </c>
      <c r="S977" s="9">
        <f>IF(A977="","",IF(L977="Y","None",IF(AND(E977&lt;&gt;"",J977="Y"),"Text",IF(AND(D977&lt;&gt;"",I977&lt;&gt;"Y"),"Email",IF(AND(E977&lt;&gt;"",K977="N"),"Call","None")))))</f>
        <v/>
      </c>
      <c r="T977" s="9">
        <f>IF(A977="","",IF(S977="None","Suppressed",IF(AND(H977&lt;&gt;"",R977&lt;Scoring!$B$16),"Recently active",IF(F977="past-client","Past client",IF(F977="sphere","Sphere",IF(F977="lead","Dormant lead","Needs review"))))))</f>
        <v/>
      </c>
      <c r="U977" s="9">
        <f>IF(A977="","",IF(OR(T977="Suppressed",T977="Recently active"),0,IF(F977="past-client",Scoring!$B$3,IF(F977="sphere",Scoring!$B$4,IF(F977="lead",Scoring!$B$5,0)))+MAX(1,MIN(3,N(G977)))*Scoring!$B$6+IF(H977="",Scoring!$B$10,IF(R977&lt;24,Scoring!$B$7,IF(R977&lt;60,Scoring!$B$8,Scoring!$B$9)))+IF(M977="Y",Scoring!$B$11,0)+IF(N(N977)&gt;=7,Scoring!$B$12,IF(N(N977)&gt;=4,Scoring!$B$13,0))))</f>
        <v/>
      </c>
      <c r="V977" s="9">
        <f>IF(A977="","",IF(OR(T977="Suppressed",T977="Recently active"),"-",IF(U977&gt;=Scoring!$B$14,"A",IF(U977&gt;=Scoring!$B$15,"B","C"))))</f>
        <v/>
      </c>
      <c r="W977" s="9">
        <f>IF(OR(A977="",V977="-"),"",COUNTIFS($V$2:$V$1001,"&lt;&gt;-",$U$2:$U$1001,"&gt;"&amp;U977)+1)</f>
        <v/>
      </c>
    </row>
    <row r="978">
      <c r="H978" s="8" t="n"/>
      <c r="R978" s="9">
        <f>IF(A978="","",IF(H978="","never",DATEDIF(H978,Scoring!$B$2,"m")))</f>
        <v/>
      </c>
      <c r="S978" s="9">
        <f>IF(A978="","",IF(L978="Y","None",IF(AND(E978&lt;&gt;"",J978="Y"),"Text",IF(AND(D978&lt;&gt;"",I978&lt;&gt;"Y"),"Email",IF(AND(E978&lt;&gt;"",K978="N"),"Call","None")))))</f>
        <v/>
      </c>
      <c r="T978" s="9">
        <f>IF(A978="","",IF(S978="None","Suppressed",IF(AND(H978&lt;&gt;"",R978&lt;Scoring!$B$16),"Recently active",IF(F978="past-client","Past client",IF(F978="sphere","Sphere",IF(F978="lead","Dormant lead","Needs review"))))))</f>
        <v/>
      </c>
      <c r="U978" s="9">
        <f>IF(A978="","",IF(OR(T978="Suppressed",T978="Recently active"),0,IF(F978="past-client",Scoring!$B$3,IF(F978="sphere",Scoring!$B$4,IF(F978="lead",Scoring!$B$5,0)))+MAX(1,MIN(3,N(G978)))*Scoring!$B$6+IF(H978="",Scoring!$B$10,IF(R978&lt;24,Scoring!$B$7,IF(R978&lt;60,Scoring!$B$8,Scoring!$B$9)))+IF(M978="Y",Scoring!$B$11,0)+IF(N(N978)&gt;=7,Scoring!$B$12,IF(N(N978)&gt;=4,Scoring!$B$13,0))))</f>
        <v/>
      </c>
      <c r="V978" s="9">
        <f>IF(A978="","",IF(OR(T978="Suppressed",T978="Recently active"),"-",IF(U978&gt;=Scoring!$B$14,"A",IF(U978&gt;=Scoring!$B$15,"B","C"))))</f>
        <v/>
      </c>
      <c r="W978" s="9">
        <f>IF(OR(A978="",V978="-"),"",COUNTIFS($V$2:$V$1001,"&lt;&gt;-",$U$2:$U$1001,"&gt;"&amp;U978)+1)</f>
        <v/>
      </c>
    </row>
    <row r="979">
      <c r="H979" s="8" t="n"/>
      <c r="R979" s="9">
        <f>IF(A979="","",IF(H979="","never",DATEDIF(H979,Scoring!$B$2,"m")))</f>
        <v/>
      </c>
      <c r="S979" s="9">
        <f>IF(A979="","",IF(L979="Y","None",IF(AND(E979&lt;&gt;"",J979="Y"),"Text",IF(AND(D979&lt;&gt;"",I979&lt;&gt;"Y"),"Email",IF(AND(E979&lt;&gt;"",K979="N"),"Call","None")))))</f>
        <v/>
      </c>
      <c r="T979" s="9">
        <f>IF(A979="","",IF(S979="None","Suppressed",IF(AND(H979&lt;&gt;"",R979&lt;Scoring!$B$16),"Recently active",IF(F979="past-client","Past client",IF(F979="sphere","Sphere",IF(F979="lead","Dormant lead","Needs review"))))))</f>
        <v/>
      </c>
      <c r="U979" s="9">
        <f>IF(A979="","",IF(OR(T979="Suppressed",T979="Recently active"),0,IF(F979="past-client",Scoring!$B$3,IF(F979="sphere",Scoring!$B$4,IF(F979="lead",Scoring!$B$5,0)))+MAX(1,MIN(3,N(G979)))*Scoring!$B$6+IF(H979="",Scoring!$B$10,IF(R979&lt;24,Scoring!$B$7,IF(R979&lt;60,Scoring!$B$8,Scoring!$B$9)))+IF(M979="Y",Scoring!$B$11,0)+IF(N(N979)&gt;=7,Scoring!$B$12,IF(N(N979)&gt;=4,Scoring!$B$13,0))))</f>
        <v/>
      </c>
      <c r="V979" s="9">
        <f>IF(A979="","",IF(OR(T979="Suppressed",T979="Recently active"),"-",IF(U979&gt;=Scoring!$B$14,"A",IF(U979&gt;=Scoring!$B$15,"B","C"))))</f>
        <v/>
      </c>
      <c r="W979" s="9">
        <f>IF(OR(A979="",V979="-"),"",COUNTIFS($V$2:$V$1001,"&lt;&gt;-",$U$2:$U$1001,"&gt;"&amp;U979)+1)</f>
        <v/>
      </c>
    </row>
    <row r="980">
      <c r="H980" s="8" t="n"/>
      <c r="R980" s="9">
        <f>IF(A980="","",IF(H980="","never",DATEDIF(H980,Scoring!$B$2,"m")))</f>
        <v/>
      </c>
      <c r="S980" s="9">
        <f>IF(A980="","",IF(L980="Y","None",IF(AND(E980&lt;&gt;"",J980="Y"),"Text",IF(AND(D980&lt;&gt;"",I980&lt;&gt;"Y"),"Email",IF(AND(E980&lt;&gt;"",K980="N"),"Call","None")))))</f>
        <v/>
      </c>
      <c r="T980" s="9">
        <f>IF(A980="","",IF(S980="None","Suppressed",IF(AND(H980&lt;&gt;"",R980&lt;Scoring!$B$16),"Recently active",IF(F980="past-client","Past client",IF(F980="sphere","Sphere",IF(F980="lead","Dormant lead","Needs review"))))))</f>
        <v/>
      </c>
      <c r="U980" s="9">
        <f>IF(A980="","",IF(OR(T980="Suppressed",T980="Recently active"),0,IF(F980="past-client",Scoring!$B$3,IF(F980="sphere",Scoring!$B$4,IF(F980="lead",Scoring!$B$5,0)))+MAX(1,MIN(3,N(G980)))*Scoring!$B$6+IF(H980="",Scoring!$B$10,IF(R980&lt;24,Scoring!$B$7,IF(R980&lt;60,Scoring!$B$8,Scoring!$B$9)))+IF(M980="Y",Scoring!$B$11,0)+IF(N(N980)&gt;=7,Scoring!$B$12,IF(N(N980)&gt;=4,Scoring!$B$13,0))))</f>
        <v/>
      </c>
      <c r="V980" s="9">
        <f>IF(A980="","",IF(OR(T980="Suppressed",T980="Recently active"),"-",IF(U980&gt;=Scoring!$B$14,"A",IF(U980&gt;=Scoring!$B$15,"B","C"))))</f>
        <v/>
      </c>
      <c r="W980" s="9">
        <f>IF(OR(A980="",V980="-"),"",COUNTIFS($V$2:$V$1001,"&lt;&gt;-",$U$2:$U$1001,"&gt;"&amp;U980)+1)</f>
        <v/>
      </c>
    </row>
    <row r="981">
      <c r="H981" s="8" t="n"/>
      <c r="R981" s="9">
        <f>IF(A981="","",IF(H981="","never",DATEDIF(H981,Scoring!$B$2,"m")))</f>
        <v/>
      </c>
      <c r="S981" s="9">
        <f>IF(A981="","",IF(L981="Y","None",IF(AND(E981&lt;&gt;"",J981="Y"),"Text",IF(AND(D981&lt;&gt;"",I981&lt;&gt;"Y"),"Email",IF(AND(E981&lt;&gt;"",K981="N"),"Call","None")))))</f>
        <v/>
      </c>
      <c r="T981" s="9">
        <f>IF(A981="","",IF(S981="None","Suppressed",IF(AND(H981&lt;&gt;"",R981&lt;Scoring!$B$16),"Recently active",IF(F981="past-client","Past client",IF(F981="sphere","Sphere",IF(F981="lead","Dormant lead","Needs review"))))))</f>
        <v/>
      </c>
      <c r="U981" s="9">
        <f>IF(A981="","",IF(OR(T981="Suppressed",T981="Recently active"),0,IF(F981="past-client",Scoring!$B$3,IF(F981="sphere",Scoring!$B$4,IF(F981="lead",Scoring!$B$5,0)))+MAX(1,MIN(3,N(G981)))*Scoring!$B$6+IF(H981="",Scoring!$B$10,IF(R981&lt;24,Scoring!$B$7,IF(R981&lt;60,Scoring!$B$8,Scoring!$B$9)))+IF(M981="Y",Scoring!$B$11,0)+IF(N(N981)&gt;=7,Scoring!$B$12,IF(N(N981)&gt;=4,Scoring!$B$13,0))))</f>
        <v/>
      </c>
      <c r="V981" s="9">
        <f>IF(A981="","",IF(OR(T981="Suppressed",T981="Recently active"),"-",IF(U981&gt;=Scoring!$B$14,"A",IF(U981&gt;=Scoring!$B$15,"B","C"))))</f>
        <v/>
      </c>
      <c r="W981" s="9">
        <f>IF(OR(A981="",V981="-"),"",COUNTIFS($V$2:$V$1001,"&lt;&gt;-",$U$2:$U$1001,"&gt;"&amp;U981)+1)</f>
        <v/>
      </c>
    </row>
    <row r="982">
      <c r="H982" s="8" t="n"/>
      <c r="R982" s="9">
        <f>IF(A982="","",IF(H982="","never",DATEDIF(H982,Scoring!$B$2,"m")))</f>
        <v/>
      </c>
      <c r="S982" s="9">
        <f>IF(A982="","",IF(L982="Y","None",IF(AND(E982&lt;&gt;"",J982="Y"),"Text",IF(AND(D982&lt;&gt;"",I982&lt;&gt;"Y"),"Email",IF(AND(E982&lt;&gt;"",K982="N"),"Call","None")))))</f>
        <v/>
      </c>
      <c r="T982" s="9">
        <f>IF(A982="","",IF(S982="None","Suppressed",IF(AND(H982&lt;&gt;"",R982&lt;Scoring!$B$16),"Recently active",IF(F982="past-client","Past client",IF(F982="sphere","Sphere",IF(F982="lead","Dormant lead","Needs review"))))))</f>
        <v/>
      </c>
      <c r="U982" s="9">
        <f>IF(A982="","",IF(OR(T982="Suppressed",T982="Recently active"),0,IF(F982="past-client",Scoring!$B$3,IF(F982="sphere",Scoring!$B$4,IF(F982="lead",Scoring!$B$5,0)))+MAX(1,MIN(3,N(G982)))*Scoring!$B$6+IF(H982="",Scoring!$B$10,IF(R982&lt;24,Scoring!$B$7,IF(R982&lt;60,Scoring!$B$8,Scoring!$B$9)))+IF(M982="Y",Scoring!$B$11,0)+IF(N(N982)&gt;=7,Scoring!$B$12,IF(N(N982)&gt;=4,Scoring!$B$13,0))))</f>
        <v/>
      </c>
      <c r="V982" s="9">
        <f>IF(A982="","",IF(OR(T982="Suppressed",T982="Recently active"),"-",IF(U982&gt;=Scoring!$B$14,"A",IF(U982&gt;=Scoring!$B$15,"B","C"))))</f>
        <v/>
      </c>
      <c r="W982" s="9">
        <f>IF(OR(A982="",V982="-"),"",COUNTIFS($V$2:$V$1001,"&lt;&gt;-",$U$2:$U$1001,"&gt;"&amp;U982)+1)</f>
        <v/>
      </c>
    </row>
    <row r="983">
      <c r="H983" s="8" t="n"/>
      <c r="R983" s="9">
        <f>IF(A983="","",IF(H983="","never",DATEDIF(H983,Scoring!$B$2,"m")))</f>
        <v/>
      </c>
      <c r="S983" s="9">
        <f>IF(A983="","",IF(L983="Y","None",IF(AND(E983&lt;&gt;"",J983="Y"),"Text",IF(AND(D983&lt;&gt;"",I983&lt;&gt;"Y"),"Email",IF(AND(E983&lt;&gt;"",K983="N"),"Call","None")))))</f>
        <v/>
      </c>
      <c r="T983" s="9">
        <f>IF(A983="","",IF(S983="None","Suppressed",IF(AND(H983&lt;&gt;"",R983&lt;Scoring!$B$16),"Recently active",IF(F983="past-client","Past client",IF(F983="sphere","Sphere",IF(F983="lead","Dormant lead","Needs review"))))))</f>
        <v/>
      </c>
      <c r="U983" s="9">
        <f>IF(A983="","",IF(OR(T983="Suppressed",T983="Recently active"),0,IF(F983="past-client",Scoring!$B$3,IF(F983="sphere",Scoring!$B$4,IF(F983="lead",Scoring!$B$5,0)))+MAX(1,MIN(3,N(G983)))*Scoring!$B$6+IF(H983="",Scoring!$B$10,IF(R983&lt;24,Scoring!$B$7,IF(R983&lt;60,Scoring!$B$8,Scoring!$B$9)))+IF(M983="Y",Scoring!$B$11,0)+IF(N(N983)&gt;=7,Scoring!$B$12,IF(N(N983)&gt;=4,Scoring!$B$13,0))))</f>
        <v/>
      </c>
      <c r="V983" s="9">
        <f>IF(A983="","",IF(OR(T983="Suppressed",T983="Recently active"),"-",IF(U983&gt;=Scoring!$B$14,"A",IF(U983&gt;=Scoring!$B$15,"B","C"))))</f>
        <v/>
      </c>
      <c r="W983" s="9">
        <f>IF(OR(A983="",V983="-"),"",COUNTIFS($V$2:$V$1001,"&lt;&gt;-",$U$2:$U$1001,"&gt;"&amp;U983)+1)</f>
        <v/>
      </c>
    </row>
    <row r="984">
      <c r="H984" s="8" t="n"/>
      <c r="R984" s="9">
        <f>IF(A984="","",IF(H984="","never",DATEDIF(H984,Scoring!$B$2,"m")))</f>
        <v/>
      </c>
      <c r="S984" s="9">
        <f>IF(A984="","",IF(L984="Y","None",IF(AND(E984&lt;&gt;"",J984="Y"),"Text",IF(AND(D984&lt;&gt;"",I984&lt;&gt;"Y"),"Email",IF(AND(E984&lt;&gt;"",K984="N"),"Call","None")))))</f>
        <v/>
      </c>
      <c r="T984" s="9">
        <f>IF(A984="","",IF(S984="None","Suppressed",IF(AND(H984&lt;&gt;"",R984&lt;Scoring!$B$16),"Recently active",IF(F984="past-client","Past client",IF(F984="sphere","Sphere",IF(F984="lead","Dormant lead","Needs review"))))))</f>
        <v/>
      </c>
      <c r="U984" s="9">
        <f>IF(A984="","",IF(OR(T984="Suppressed",T984="Recently active"),0,IF(F984="past-client",Scoring!$B$3,IF(F984="sphere",Scoring!$B$4,IF(F984="lead",Scoring!$B$5,0)))+MAX(1,MIN(3,N(G984)))*Scoring!$B$6+IF(H984="",Scoring!$B$10,IF(R984&lt;24,Scoring!$B$7,IF(R984&lt;60,Scoring!$B$8,Scoring!$B$9)))+IF(M984="Y",Scoring!$B$11,0)+IF(N(N984)&gt;=7,Scoring!$B$12,IF(N(N984)&gt;=4,Scoring!$B$13,0))))</f>
        <v/>
      </c>
      <c r="V984" s="9">
        <f>IF(A984="","",IF(OR(T984="Suppressed",T984="Recently active"),"-",IF(U984&gt;=Scoring!$B$14,"A",IF(U984&gt;=Scoring!$B$15,"B","C"))))</f>
        <v/>
      </c>
      <c r="W984" s="9">
        <f>IF(OR(A984="",V984="-"),"",COUNTIFS($V$2:$V$1001,"&lt;&gt;-",$U$2:$U$1001,"&gt;"&amp;U984)+1)</f>
        <v/>
      </c>
    </row>
    <row r="985">
      <c r="H985" s="8" t="n"/>
      <c r="R985" s="9">
        <f>IF(A985="","",IF(H985="","never",DATEDIF(H985,Scoring!$B$2,"m")))</f>
        <v/>
      </c>
      <c r="S985" s="9">
        <f>IF(A985="","",IF(L985="Y","None",IF(AND(E985&lt;&gt;"",J985="Y"),"Text",IF(AND(D985&lt;&gt;"",I985&lt;&gt;"Y"),"Email",IF(AND(E985&lt;&gt;"",K985="N"),"Call","None")))))</f>
        <v/>
      </c>
      <c r="T985" s="9">
        <f>IF(A985="","",IF(S985="None","Suppressed",IF(AND(H985&lt;&gt;"",R985&lt;Scoring!$B$16),"Recently active",IF(F985="past-client","Past client",IF(F985="sphere","Sphere",IF(F985="lead","Dormant lead","Needs review"))))))</f>
        <v/>
      </c>
      <c r="U985" s="9">
        <f>IF(A985="","",IF(OR(T985="Suppressed",T985="Recently active"),0,IF(F985="past-client",Scoring!$B$3,IF(F985="sphere",Scoring!$B$4,IF(F985="lead",Scoring!$B$5,0)))+MAX(1,MIN(3,N(G985)))*Scoring!$B$6+IF(H985="",Scoring!$B$10,IF(R985&lt;24,Scoring!$B$7,IF(R985&lt;60,Scoring!$B$8,Scoring!$B$9)))+IF(M985="Y",Scoring!$B$11,0)+IF(N(N985)&gt;=7,Scoring!$B$12,IF(N(N985)&gt;=4,Scoring!$B$13,0))))</f>
        <v/>
      </c>
      <c r="V985" s="9">
        <f>IF(A985="","",IF(OR(T985="Suppressed",T985="Recently active"),"-",IF(U985&gt;=Scoring!$B$14,"A",IF(U985&gt;=Scoring!$B$15,"B","C"))))</f>
        <v/>
      </c>
      <c r="W985" s="9">
        <f>IF(OR(A985="",V985="-"),"",COUNTIFS($V$2:$V$1001,"&lt;&gt;-",$U$2:$U$1001,"&gt;"&amp;U985)+1)</f>
        <v/>
      </c>
    </row>
    <row r="986">
      <c r="H986" s="8" t="n"/>
      <c r="R986" s="9">
        <f>IF(A986="","",IF(H986="","never",DATEDIF(H986,Scoring!$B$2,"m")))</f>
        <v/>
      </c>
      <c r="S986" s="9">
        <f>IF(A986="","",IF(L986="Y","None",IF(AND(E986&lt;&gt;"",J986="Y"),"Text",IF(AND(D986&lt;&gt;"",I986&lt;&gt;"Y"),"Email",IF(AND(E986&lt;&gt;"",K986="N"),"Call","None")))))</f>
        <v/>
      </c>
      <c r="T986" s="9">
        <f>IF(A986="","",IF(S986="None","Suppressed",IF(AND(H986&lt;&gt;"",R986&lt;Scoring!$B$16),"Recently active",IF(F986="past-client","Past client",IF(F986="sphere","Sphere",IF(F986="lead","Dormant lead","Needs review"))))))</f>
        <v/>
      </c>
      <c r="U986" s="9">
        <f>IF(A986="","",IF(OR(T986="Suppressed",T986="Recently active"),0,IF(F986="past-client",Scoring!$B$3,IF(F986="sphere",Scoring!$B$4,IF(F986="lead",Scoring!$B$5,0)))+MAX(1,MIN(3,N(G986)))*Scoring!$B$6+IF(H986="",Scoring!$B$10,IF(R986&lt;24,Scoring!$B$7,IF(R986&lt;60,Scoring!$B$8,Scoring!$B$9)))+IF(M986="Y",Scoring!$B$11,0)+IF(N(N986)&gt;=7,Scoring!$B$12,IF(N(N986)&gt;=4,Scoring!$B$13,0))))</f>
        <v/>
      </c>
      <c r="V986" s="9">
        <f>IF(A986="","",IF(OR(T986="Suppressed",T986="Recently active"),"-",IF(U986&gt;=Scoring!$B$14,"A",IF(U986&gt;=Scoring!$B$15,"B","C"))))</f>
        <v/>
      </c>
      <c r="W986" s="9">
        <f>IF(OR(A986="",V986="-"),"",COUNTIFS($V$2:$V$1001,"&lt;&gt;-",$U$2:$U$1001,"&gt;"&amp;U986)+1)</f>
        <v/>
      </c>
    </row>
    <row r="987">
      <c r="H987" s="8" t="n"/>
      <c r="R987" s="9">
        <f>IF(A987="","",IF(H987="","never",DATEDIF(H987,Scoring!$B$2,"m")))</f>
        <v/>
      </c>
      <c r="S987" s="9">
        <f>IF(A987="","",IF(L987="Y","None",IF(AND(E987&lt;&gt;"",J987="Y"),"Text",IF(AND(D987&lt;&gt;"",I987&lt;&gt;"Y"),"Email",IF(AND(E987&lt;&gt;"",K987="N"),"Call","None")))))</f>
        <v/>
      </c>
      <c r="T987" s="9">
        <f>IF(A987="","",IF(S987="None","Suppressed",IF(AND(H987&lt;&gt;"",R987&lt;Scoring!$B$16),"Recently active",IF(F987="past-client","Past client",IF(F987="sphere","Sphere",IF(F987="lead","Dormant lead","Needs review"))))))</f>
        <v/>
      </c>
      <c r="U987" s="9">
        <f>IF(A987="","",IF(OR(T987="Suppressed",T987="Recently active"),0,IF(F987="past-client",Scoring!$B$3,IF(F987="sphere",Scoring!$B$4,IF(F987="lead",Scoring!$B$5,0)))+MAX(1,MIN(3,N(G987)))*Scoring!$B$6+IF(H987="",Scoring!$B$10,IF(R987&lt;24,Scoring!$B$7,IF(R987&lt;60,Scoring!$B$8,Scoring!$B$9)))+IF(M987="Y",Scoring!$B$11,0)+IF(N(N987)&gt;=7,Scoring!$B$12,IF(N(N987)&gt;=4,Scoring!$B$13,0))))</f>
        <v/>
      </c>
      <c r="V987" s="9">
        <f>IF(A987="","",IF(OR(T987="Suppressed",T987="Recently active"),"-",IF(U987&gt;=Scoring!$B$14,"A",IF(U987&gt;=Scoring!$B$15,"B","C"))))</f>
        <v/>
      </c>
      <c r="W987" s="9">
        <f>IF(OR(A987="",V987="-"),"",COUNTIFS($V$2:$V$1001,"&lt;&gt;-",$U$2:$U$1001,"&gt;"&amp;U987)+1)</f>
        <v/>
      </c>
    </row>
    <row r="988">
      <c r="H988" s="8" t="n"/>
      <c r="R988" s="9">
        <f>IF(A988="","",IF(H988="","never",DATEDIF(H988,Scoring!$B$2,"m")))</f>
        <v/>
      </c>
      <c r="S988" s="9">
        <f>IF(A988="","",IF(L988="Y","None",IF(AND(E988&lt;&gt;"",J988="Y"),"Text",IF(AND(D988&lt;&gt;"",I988&lt;&gt;"Y"),"Email",IF(AND(E988&lt;&gt;"",K988="N"),"Call","None")))))</f>
        <v/>
      </c>
      <c r="T988" s="9">
        <f>IF(A988="","",IF(S988="None","Suppressed",IF(AND(H988&lt;&gt;"",R988&lt;Scoring!$B$16),"Recently active",IF(F988="past-client","Past client",IF(F988="sphere","Sphere",IF(F988="lead","Dormant lead","Needs review"))))))</f>
        <v/>
      </c>
      <c r="U988" s="9">
        <f>IF(A988="","",IF(OR(T988="Suppressed",T988="Recently active"),0,IF(F988="past-client",Scoring!$B$3,IF(F988="sphere",Scoring!$B$4,IF(F988="lead",Scoring!$B$5,0)))+MAX(1,MIN(3,N(G988)))*Scoring!$B$6+IF(H988="",Scoring!$B$10,IF(R988&lt;24,Scoring!$B$7,IF(R988&lt;60,Scoring!$B$8,Scoring!$B$9)))+IF(M988="Y",Scoring!$B$11,0)+IF(N(N988)&gt;=7,Scoring!$B$12,IF(N(N988)&gt;=4,Scoring!$B$13,0))))</f>
        <v/>
      </c>
      <c r="V988" s="9">
        <f>IF(A988="","",IF(OR(T988="Suppressed",T988="Recently active"),"-",IF(U988&gt;=Scoring!$B$14,"A",IF(U988&gt;=Scoring!$B$15,"B","C"))))</f>
        <v/>
      </c>
      <c r="W988" s="9">
        <f>IF(OR(A988="",V988="-"),"",COUNTIFS($V$2:$V$1001,"&lt;&gt;-",$U$2:$U$1001,"&gt;"&amp;U988)+1)</f>
        <v/>
      </c>
    </row>
    <row r="989">
      <c r="H989" s="8" t="n"/>
      <c r="R989" s="9">
        <f>IF(A989="","",IF(H989="","never",DATEDIF(H989,Scoring!$B$2,"m")))</f>
        <v/>
      </c>
      <c r="S989" s="9">
        <f>IF(A989="","",IF(L989="Y","None",IF(AND(E989&lt;&gt;"",J989="Y"),"Text",IF(AND(D989&lt;&gt;"",I989&lt;&gt;"Y"),"Email",IF(AND(E989&lt;&gt;"",K989="N"),"Call","None")))))</f>
        <v/>
      </c>
      <c r="T989" s="9">
        <f>IF(A989="","",IF(S989="None","Suppressed",IF(AND(H989&lt;&gt;"",R989&lt;Scoring!$B$16),"Recently active",IF(F989="past-client","Past client",IF(F989="sphere","Sphere",IF(F989="lead","Dormant lead","Needs review"))))))</f>
        <v/>
      </c>
      <c r="U989" s="9">
        <f>IF(A989="","",IF(OR(T989="Suppressed",T989="Recently active"),0,IF(F989="past-client",Scoring!$B$3,IF(F989="sphere",Scoring!$B$4,IF(F989="lead",Scoring!$B$5,0)))+MAX(1,MIN(3,N(G989)))*Scoring!$B$6+IF(H989="",Scoring!$B$10,IF(R989&lt;24,Scoring!$B$7,IF(R989&lt;60,Scoring!$B$8,Scoring!$B$9)))+IF(M989="Y",Scoring!$B$11,0)+IF(N(N989)&gt;=7,Scoring!$B$12,IF(N(N989)&gt;=4,Scoring!$B$13,0))))</f>
        <v/>
      </c>
      <c r="V989" s="9">
        <f>IF(A989="","",IF(OR(T989="Suppressed",T989="Recently active"),"-",IF(U989&gt;=Scoring!$B$14,"A",IF(U989&gt;=Scoring!$B$15,"B","C"))))</f>
        <v/>
      </c>
      <c r="W989" s="9">
        <f>IF(OR(A989="",V989="-"),"",COUNTIFS($V$2:$V$1001,"&lt;&gt;-",$U$2:$U$1001,"&gt;"&amp;U989)+1)</f>
        <v/>
      </c>
    </row>
    <row r="990">
      <c r="H990" s="8" t="n"/>
      <c r="R990" s="9">
        <f>IF(A990="","",IF(H990="","never",DATEDIF(H990,Scoring!$B$2,"m")))</f>
        <v/>
      </c>
      <c r="S990" s="9">
        <f>IF(A990="","",IF(L990="Y","None",IF(AND(E990&lt;&gt;"",J990="Y"),"Text",IF(AND(D990&lt;&gt;"",I990&lt;&gt;"Y"),"Email",IF(AND(E990&lt;&gt;"",K990="N"),"Call","None")))))</f>
        <v/>
      </c>
      <c r="T990" s="9">
        <f>IF(A990="","",IF(S990="None","Suppressed",IF(AND(H990&lt;&gt;"",R990&lt;Scoring!$B$16),"Recently active",IF(F990="past-client","Past client",IF(F990="sphere","Sphere",IF(F990="lead","Dormant lead","Needs review"))))))</f>
        <v/>
      </c>
      <c r="U990" s="9">
        <f>IF(A990="","",IF(OR(T990="Suppressed",T990="Recently active"),0,IF(F990="past-client",Scoring!$B$3,IF(F990="sphere",Scoring!$B$4,IF(F990="lead",Scoring!$B$5,0)))+MAX(1,MIN(3,N(G990)))*Scoring!$B$6+IF(H990="",Scoring!$B$10,IF(R990&lt;24,Scoring!$B$7,IF(R990&lt;60,Scoring!$B$8,Scoring!$B$9)))+IF(M990="Y",Scoring!$B$11,0)+IF(N(N990)&gt;=7,Scoring!$B$12,IF(N(N990)&gt;=4,Scoring!$B$13,0))))</f>
        <v/>
      </c>
      <c r="V990" s="9">
        <f>IF(A990="","",IF(OR(T990="Suppressed",T990="Recently active"),"-",IF(U990&gt;=Scoring!$B$14,"A",IF(U990&gt;=Scoring!$B$15,"B","C"))))</f>
        <v/>
      </c>
      <c r="W990" s="9">
        <f>IF(OR(A990="",V990="-"),"",COUNTIFS($V$2:$V$1001,"&lt;&gt;-",$U$2:$U$1001,"&gt;"&amp;U990)+1)</f>
        <v/>
      </c>
    </row>
    <row r="991">
      <c r="H991" s="8" t="n"/>
      <c r="R991" s="9">
        <f>IF(A991="","",IF(H991="","never",DATEDIF(H991,Scoring!$B$2,"m")))</f>
        <v/>
      </c>
      <c r="S991" s="9">
        <f>IF(A991="","",IF(L991="Y","None",IF(AND(E991&lt;&gt;"",J991="Y"),"Text",IF(AND(D991&lt;&gt;"",I991&lt;&gt;"Y"),"Email",IF(AND(E991&lt;&gt;"",K991="N"),"Call","None")))))</f>
        <v/>
      </c>
      <c r="T991" s="9">
        <f>IF(A991="","",IF(S991="None","Suppressed",IF(AND(H991&lt;&gt;"",R991&lt;Scoring!$B$16),"Recently active",IF(F991="past-client","Past client",IF(F991="sphere","Sphere",IF(F991="lead","Dormant lead","Needs review"))))))</f>
        <v/>
      </c>
      <c r="U991" s="9">
        <f>IF(A991="","",IF(OR(T991="Suppressed",T991="Recently active"),0,IF(F991="past-client",Scoring!$B$3,IF(F991="sphere",Scoring!$B$4,IF(F991="lead",Scoring!$B$5,0)))+MAX(1,MIN(3,N(G991)))*Scoring!$B$6+IF(H991="",Scoring!$B$10,IF(R991&lt;24,Scoring!$B$7,IF(R991&lt;60,Scoring!$B$8,Scoring!$B$9)))+IF(M991="Y",Scoring!$B$11,0)+IF(N(N991)&gt;=7,Scoring!$B$12,IF(N(N991)&gt;=4,Scoring!$B$13,0))))</f>
        <v/>
      </c>
      <c r="V991" s="9">
        <f>IF(A991="","",IF(OR(T991="Suppressed",T991="Recently active"),"-",IF(U991&gt;=Scoring!$B$14,"A",IF(U991&gt;=Scoring!$B$15,"B","C"))))</f>
        <v/>
      </c>
      <c r="W991" s="9">
        <f>IF(OR(A991="",V991="-"),"",COUNTIFS($V$2:$V$1001,"&lt;&gt;-",$U$2:$U$1001,"&gt;"&amp;U991)+1)</f>
        <v/>
      </c>
    </row>
    <row r="992">
      <c r="H992" s="8" t="n"/>
      <c r="R992" s="9">
        <f>IF(A992="","",IF(H992="","never",DATEDIF(H992,Scoring!$B$2,"m")))</f>
        <v/>
      </c>
      <c r="S992" s="9">
        <f>IF(A992="","",IF(L992="Y","None",IF(AND(E992&lt;&gt;"",J992="Y"),"Text",IF(AND(D992&lt;&gt;"",I992&lt;&gt;"Y"),"Email",IF(AND(E992&lt;&gt;"",K992="N"),"Call","None")))))</f>
        <v/>
      </c>
      <c r="T992" s="9">
        <f>IF(A992="","",IF(S992="None","Suppressed",IF(AND(H992&lt;&gt;"",R992&lt;Scoring!$B$16),"Recently active",IF(F992="past-client","Past client",IF(F992="sphere","Sphere",IF(F992="lead","Dormant lead","Needs review"))))))</f>
        <v/>
      </c>
      <c r="U992" s="9">
        <f>IF(A992="","",IF(OR(T992="Suppressed",T992="Recently active"),0,IF(F992="past-client",Scoring!$B$3,IF(F992="sphere",Scoring!$B$4,IF(F992="lead",Scoring!$B$5,0)))+MAX(1,MIN(3,N(G992)))*Scoring!$B$6+IF(H992="",Scoring!$B$10,IF(R992&lt;24,Scoring!$B$7,IF(R992&lt;60,Scoring!$B$8,Scoring!$B$9)))+IF(M992="Y",Scoring!$B$11,0)+IF(N(N992)&gt;=7,Scoring!$B$12,IF(N(N992)&gt;=4,Scoring!$B$13,0))))</f>
        <v/>
      </c>
      <c r="V992" s="9">
        <f>IF(A992="","",IF(OR(T992="Suppressed",T992="Recently active"),"-",IF(U992&gt;=Scoring!$B$14,"A",IF(U992&gt;=Scoring!$B$15,"B","C"))))</f>
        <v/>
      </c>
      <c r="W992" s="9">
        <f>IF(OR(A992="",V992="-"),"",COUNTIFS($V$2:$V$1001,"&lt;&gt;-",$U$2:$U$1001,"&gt;"&amp;U992)+1)</f>
        <v/>
      </c>
    </row>
    <row r="993">
      <c r="H993" s="8" t="n"/>
      <c r="R993" s="9">
        <f>IF(A993="","",IF(H993="","never",DATEDIF(H993,Scoring!$B$2,"m")))</f>
        <v/>
      </c>
      <c r="S993" s="9">
        <f>IF(A993="","",IF(L993="Y","None",IF(AND(E993&lt;&gt;"",J993="Y"),"Text",IF(AND(D993&lt;&gt;"",I993&lt;&gt;"Y"),"Email",IF(AND(E993&lt;&gt;"",K993="N"),"Call","None")))))</f>
        <v/>
      </c>
      <c r="T993" s="9">
        <f>IF(A993="","",IF(S993="None","Suppressed",IF(AND(H993&lt;&gt;"",R993&lt;Scoring!$B$16),"Recently active",IF(F993="past-client","Past client",IF(F993="sphere","Sphere",IF(F993="lead","Dormant lead","Needs review"))))))</f>
        <v/>
      </c>
      <c r="U993" s="9">
        <f>IF(A993="","",IF(OR(T993="Suppressed",T993="Recently active"),0,IF(F993="past-client",Scoring!$B$3,IF(F993="sphere",Scoring!$B$4,IF(F993="lead",Scoring!$B$5,0)))+MAX(1,MIN(3,N(G993)))*Scoring!$B$6+IF(H993="",Scoring!$B$10,IF(R993&lt;24,Scoring!$B$7,IF(R993&lt;60,Scoring!$B$8,Scoring!$B$9)))+IF(M993="Y",Scoring!$B$11,0)+IF(N(N993)&gt;=7,Scoring!$B$12,IF(N(N993)&gt;=4,Scoring!$B$13,0))))</f>
        <v/>
      </c>
      <c r="V993" s="9">
        <f>IF(A993="","",IF(OR(T993="Suppressed",T993="Recently active"),"-",IF(U993&gt;=Scoring!$B$14,"A",IF(U993&gt;=Scoring!$B$15,"B","C"))))</f>
        <v/>
      </c>
      <c r="W993" s="9">
        <f>IF(OR(A993="",V993="-"),"",COUNTIFS($V$2:$V$1001,"&lt;&gt;-",$U$2:$U$1001,"&gt;"&amp;U993)+1)</f>
        <v/>
      </c>
    </row>
    <row r="994">
      <c r="H994" s="8" t="n"/>
      <c r="R994" s="9">
        <f>IF(A994="","",IF(H994="","never",DATEDIF(H994,Scoring!$B$2,"m")))</f>
        <v/>
      </c>
      <c r="S994" s="9">
        <f>IF(A994="","",IF(L994="Y","None",IF(AND(E994&lt;&gt;"",J994="Y"),"Text",IF(AND(D994&lt;&gt;"",I994&lt;&gt;"Y"),"Email",IF(AND(E994&lt;&gt;"",K994="N"),"Call","None")))))</f>
        <v/>
      </c>
      <c r="T994" s="9">
        <f>IF(A994="","",IF(S994="None","Suppressed",IF(AND(H994&lt;&gt;"",R994&lt;Scoring!$B$16),"Recently active",IF(F994="past-client","Past client",IF(F994="sphere","Sphere",IF(F994="lead","Dormant lead","Needs review"))))))</f>
        <v/>
      </c>
      <c r="U994" s="9">
        <f>IF(A994="","",IF(OR(T994="Suppressed",T994="Recently active"),0,IF(F994="past-client",Scoring!$B$3,IF(F994="sphere",Scoring!$B$4,IF(F994="lead",Scoring!$B$5,0)))+MAX(1,MIN(3,N(G994)))*Scoring!$B$6+IF(H994="",Scoring!$B$10,IF(R994&lt;24,Scoring!$B$7,IF(R994&lt;60,Scoring!$B$8,Scoring!$B$9)))+IF(M994="Y",Scoring!$B$11,0)+IF(N(N994)&gt;=7,Scoring!$B$12,IF(N(N994)&gt;=4,Scoring!$B$13,0))))</f>
        <v/>
      </c>
      <c r="V994" s="9">
        <f>IF(A994="","",IF(OR(T994="Suppressed",T994="Recently active"),"-",IF(U994&gt;=Scoring!$B$14,"A",IF(U994&gt;=Scoring!$B$15,"B","C"))))</f>
        <v/>
      </c>
      <c r="W994" s="9">
        <f>IF(OR(A994="",V994="-"),"",COUNTIFS($V$2:$V$1001,"&lt;&gt;-",$U$2:$U$1001,"&gt;"&amp;U994)+1)</f>
        <v/>
      </c>
    </row>
    <row r="995">
      <c r="H995" s="8" t="n"/>
      <c r="R995" s="9">
        <f>IF(A995="","",IF(H995="","never",DATEDIF(H995,Scoring!$B$2,"m")))</f>
        <v/>
      </c>
      <c r="S995" s="9">
        <f>IF(A995="","",IF(L995="Y","None",IF(AND(E995&lt;&gt;"",J995="Y"),"Text",IF(AND(D995&lt;&gt;"",I995&lt;&gt;"Y"),"Email",IF(AND(E995&lt;&gt;"",K995="N"),"Call","None")))))</f>
        <v/>
      </c>
      <c r="T995" s="9">
        <f>IF(A995="","",IF(S995="None","Suppressed",IF(AND(H995&lt;&gt;"",R995&lt;Scoring!$B$16),"Recently active",IF(F995="past-client","Past client",IF(F995="sphere","Sphere",IF(F995="lead","Dormant lead","Needs review"))))))</f>
        <v/>
      </c>
      <c r="U995" s="9">
        <f>IF(A995="","",IF(OR(T995="Suppressed",T995="Recently active"),0,IF(F995="past-client",Scoring!$B$3,IF(F995="sphere",Scoring!$B$4,IF(F995="lead",Scoring!$B$5,0)))+MAX(1,MIN(3,N(G995)))*Scoring!$B$6+IF(H995="",Scoring!$B$10,IF(R995&lt;24,Scoring!$B$7,IF(R995&lt;60,Scoring!$B$8,Scoring!$B$9)))+IF(M995="Y",Scoring!$B$11,0)+IF(N(N995)&gt;=7,Scoring!$B$12,IF(N(N995)&gt;=4,Scoring!$B$13,0))))</f>
        <v/>
      </c>
      <c r="V995" s="9">
        <f>IF(A995="","",IF(OR(T995="Suppressed",T995="Recently active"),"-",IF(U995&gt;=Scoring!$B$14,"A",IF(U995&gt;=Scoring!$B$15,"B","C"))))</f>
        <v/>
      </c>
      <c r="W995" s="9">
        <f>IF(OR(A995="",V995="-"),"",COUNTIFS($V$2:$V$1001,"&lt;&gt;-",$U$2:$U$1001,"&gt;"&amp;U995)+1)</f>
        <v/>
      </c>
    </row>
    <row r="996">
      <c r="H996" s="8" t="n"/>
      <c r="R996" s="9">
        <f>IF(A996="","",IF(H996="","never",DATEDIF(H996,Scoring!$B$2,"m")))</f>
        <v/>
      </c>
      <c r="S996" s="9">
        <f>IF(A996="","",IF(L996="Y","None",IF(AND(E996&lt;&gt;"",J996="Y"),"Text",IF(AND(D996&lt;&gt;"",I996&lt;&gt;"Y"),"Email",IF(AND(E996&lt;&gt;"",K996="N"),"Call","None")))))</f>
        <v/>
      </c>
      <c r="T996" s="9">
        <f>IF(A996="","",IF(S996="None","Suppressed",IF(AND(H996&lt;&gt;"",R996&lt;Scoring!$B$16),"Recently active",IF(F996="past-client","Past client",IF(F996="sphere","Sphere",IF(F996="lead","Dormant lead","Needs review"))))))</f>
        <v/>
      </c>
      <c r="U996" s="9">
        <f>IF(A996="","",IF(OR(T996="Suppressed",T996="Recently active"),0,IF(F996="past-client",Scoring!$B$3,IF(F996="sphere",Scoring!$B$4,IF(F996="lead",Scoring!$B$5,0)))+MAX(1,MIN(3,N(G996)))*Scoring!$B$6+IF(H996="",Scoring!$B$10,IF(R996&lt;24,Scoring!$B$7,IF(R996&lt;60,Scoring!$B$8,Scoring!$B$9)))+IF(M996="Y",Scoring!$B$11,0)+IF(N(N996)&gt;=7,Scoring!$B$12,IF(N(N996)&gt;=4,Scoring!$B$13,0))))</f>
        <v/>
      </c>
      <c r="V996" s="9">
        <f>IF(A996="","",IF(OR(T996="Suppressed",T996="Recently active"),"-",IF(U996&gt;=Scoring!$B$14,"A",IF(U996&gt;=Scoring!$B$15,"B","C"))))</f>
        <v/>
      </c>
      <c r="W996" s="9">
        <f>IF(OR(A996="",V996="-"),"",COUNTIFS($V$2:$V$1001,"&lt;&gt;-",$U$2:$U$1001,"&gt;"&amp;U996)+1)</f>
        <v/>
      </c>
    </row>
    <row r="997">
      <c r="H997" s="8" t="n"/>
      <c r="R997" s="9">
        <f>IF(A997="","",IF(H997="","never",DATEDIF(H997,Scoring!$B$2,"m")))</f>
        <v/>
      </c>
      <c r="S997" s="9">
        <f>IF(A997="","",IF(L997="Y","None",IF(AND(E997&lt;&gt;"",J997="Y"),"Text",IF(AND(D997&lt;&gt;"",I997&lt;&gt;"Y"),"Email",IF(AND(E997&lt;&gt;"",K997="N"),"Call","None")))))</f>
        <v/>
      </c>
      <c r="T997" s="9">
        <f>IF(A997="","",IF(S997="None","Suppressed",IF(AND(H997&lt;&gt;"",R997&lt;Scoring!$B$16),"Recently active",IF(F997="past-client","Past client",IF(F997="sphere","Sphere",IF(F997="lead","Dormant lead","Needs review"))))))</f>
        <v/>
      </c>
      <c r="U997" s="9">
        <f>IF(A997="","",IF(OR(T997="Suppressed",T997="Recently active"),0,IF(F997="past-client",Scoring!$B$3,IF(F997="sphere",Scoring!$B$4,IF(F997="lead",Scoring!$B$5,0)))+MAX(1,MIN(3,N(G997)))*Scoring!$B$6+IF(H997="",Scoring!$B$10,IF(R997&lt;24,Scoring!$B$7,IF(R997&lt;60,Scoring!$B$8,Scoring!$B$9)))+IF(M997="Y",Scoring!$B$11,0)+IF(N(N997)&gt;=7,Scoring!$B$12,IF(N(N997)&gt;=4,Scoring!$B$13,0))))</f>
        <v/>
      </c>
      <c r="V997" s="9">
        <f>IF(A997="","",IF(OR(T997="Suppressed",T997="Recently active"),"-",IF(U997&gt;=Scoring!$B$14,"A",IF(U997&gt;=Scoring!$B$15,"B","C"))))</f>
        <v/>
      </c>
      <c r="W997" s="9">
        <f>IF(OR(A997="",V997="-"),"",COUNTIFS($V$2:$V$1001,"&lt;&gt;-",$U$2:$U$1001,"&gt;"&amp;U997)+1)</f>
        <v/>
      </c>
    </row>
    <row r="998">
      <c r="H998" s="8" t="n"/>
      <c r="R998" s="9">
        <f>IF(A998="","",IF(H998="","never",DATEDIF(H998,Scoring!$B$2,"m")))</f>
        <v/>
      </c>
      <c r="S998" s="9">
        <f>IF(A998="","",IF(L998="Y","None",IF(AND(E998&lt;&gt;"",J998="Y"),"Text",IF(AND(D998&lt;&gt;"",I998&lt;&gt;"Y"),"Email",IF(AND(E998&lt;&gt;"",K998="N"),"Call","None")))))</f>
        <v/>
      </c>
      <c r="T998" s="9">
        <f>IF(A998="","",IF(S998="None","Suppressed",IF(AND(H998&lt;&gt;"",R998&lt;Scoring!$B$16),"Recently active",IF(F998="past-client","Past client",IF(F998="sphere","Sphere",IF(F998="lead","Dormant lead","Needs review"))))))</f>
        <v/>
      </c>
      <c r="U998" s="9">
        <f>IF(A998="","",IF(OR(T998="Suppressed",T998="Recently active"),0,IF(F998="past-client",Scoring!$B$3,IF(F998="sphere",Scoring!$B$4,IF(F998="lead",Scoring!$B$5,0)))+MAX(1,MIN(3,N(G998)))*Scoring!$B$6+IF(H998="",Scoring!$B$10,IF(R998&lt;24,Scoring!$B$7,IF(R998&lt;60,Scoring!$B$8,Scoring!$B$9)))+IF(M998="Y",Scoring!$B$11,0)+IF(N(N998)&gt;=7,Scoring!$B$12,IF(N(N998)&gt;=4,Scoring!$B$13,0))))</f>
        <v/>
      </c>
      <c r="V998" s="9">
        <f>IF(A998="","",IF(OR(T998="Suppressed",T998="Recently active"),"-",IF(U998&gt;=Scoring!$B$14,"A",IF(U998&gt;=Scoring!$B$15,"B","C"))))</f>
        <v/>
      </c>
      <c r="W998" s="9">
        <f>IF(OR(A998="",V998="-"),"",COUNTIFS($V$2:$V$1001,"&lt;&gt;-",$U$2:$U$1001,"&gt;"&amp;U998)+1)</f>
        <v/>
      </c>
    </row>
    <row r="999">
      <c r="H999" s="8" t="n"/>
      <c r="R999" s="9">
        <f>IF(A999="","",IF(H999="","never",DATEDIF(H999,Scoring!$B$2,"m")))</f>
        <v/>
      </c>
      <c r="S999" s="9">
        <f>IF(A999="","",IF(L999="Y","None",IF(AND(E999&lt;&gt;"",J999="Y"),"Text",IF(AND(D999&lt;&gt;"",I999&lt;&gt;"Y"),"Email",IF(AND(E999&lt;&gt;"",K999="N"),"Call","None")))))</f>
        <v/>
      </c>
      <c r="T999" s="9">
        <f>IF(A999="","",IF(S999="None","Suppressed",IF(AND(H999&lt;&gt;"",R999&lt;Scoring!$B$16),"Recently active",IF(F999="past-client","Past client",IF(F999="sphere","Sphere",IF(F999="lead","Dormant lead","Needs review"))))))</f>
        <v/>
      </c>
      <c r="U999" s="9">
        <f>IF(A999="","",IF(OR(T999="Suppressed",T999="Recently active"),0,IF(F999="past-client",Scoring!$B$3,IF(F999="sphere",Scoring!$B$4,IF(F999="lead",Scoring!$B$5,0)))+MAX(1,MIN(3,N(G999)))*Scoring!$B$6+IF(H999="",Scoring!$B$10,IF(R999&lt;24,Scoring!$B$7,IF(R999&lt;60,Scoring!$B$8,Scoring!$B$9)))+IF(M999="Y",Scoring!$B$11,0)+IF(N(N999)&gt;=7,Scoring!$B$12,IF(N(N999)&gt;=4,Scoring!$B$13,0))))</f>
        <v/>
      </c>
      <c r="V999" s="9">
        <f>IF(A999="","",IF(OR(T999="Suppressed",T999="Recently active"),"-",IF(U999&gt;=Scoring!$B$14,"A",IF(U999&gt;=Scoring!$B$15,"B","C"))))</f>
        <v/>
      </c>
      <c r="W999" s="9">
        <f>IF(OR(A999="",V999="-"),"",COUNTIFS($V$2:$V$1001,"&lt;&gt;-",$U$2:$U$1001,"&gt;"&amp;U999)+1)</f>
        <v/>
      </c>
    </row>
    <row r="1000">
      <c r="H1000" s="8" t="n"/>
      <c r="R1000" s="9">
        <f>IF(A1000="","",IF(H1000="","never",DATEDIF(H1000,Scoring!$B$2,"m")))</f>
        <v/>
      </c>
      <c r="S1000" s="9">
        <f>IF(A1000="","",IF(L1000="Y","None",IF(AND(E1000&lt;&gt;"",J1000="Y"),"Text",IF(AND(D1000&lt;&gt;"",I1000&lt;&gt;"Y"),"Email",IF(AND(E1000&lt;&gt;"",K1000="N"),"Call","None")))))</f>
        <v/>
      </c>
      <c r="T1000" s="9">
        <f>IF(A1000="","",IF(S1000="None","Suppressed",IF(AND(H1000&lt;&gt;"",R1000&lt;Scoring!$B$16),"Recently active",IF(F1000="past-client","Past client",IF(F1000="sphere","Sphere",IF(F1000="lead","Dormant lead","Needs review"))))))</f>
        <v/>
      </c>
      <c r="U1000" s="9">
        <f>IF(A1000="","",IF(OR(T1000="Suppressed",T1000="Recently active"),0,IF(F1000="past-client",Scoring!$B$3,IF(F1000="sphere",Scoring!$B$4,IF(F1000="lead",Scoring!$B$5,0)))+MAX(1,MIN(3,N(G1000)))*Scoring!$B$6+IF(H1000="",Scoring!$B$10,IF(R1000&lt;24,Scoring!$B$7,IF(R1000&lt;60,Scoring!$B$8,Scoring!$B$9)))+IF(M1000="Y",Scoring!$B$11,0)+IF(N(N1000)&gt;=7,Scoring!$B$12,IF(N(N1000)&gt;=4,Scoring!$B$13,0))))</f>
        <v/>
      </c>
      <c r="V1000" s="9">
        <f>IF(A1000="","",IF(OR(T1000="Suppressed",T1000="Recently active"),"-",IF(U1000&gt;=Scoring!$B$14,"A",IF(U1000&gt;=Scoring!$B$15,"B","C"))))</f>
        <v/>
      </c>
      <c r="W1000" s="9">
        <f>IF(OR(A1000="",V1000="-"),"",COUNTIFS($V$2:$V$1001,"&lt;&gt;-",$U$2:$U$1001,"&gt;"&amp;U1000)+1)</f>
        <v/>
      </c>
    </row>
    <row r="1001">
      <c r="H1001" s="8" t="n"/>
      <c r="R1001" s="9">
        <f>IF(A1001="","",IF(H1001="","never",DATEDIF(H1001,Scoring!$B$2,"m")))</f>
        <v/>
      </c>
      <c r="S1001" s="9">
        <f>IF(A1001="","",IF(L1001="Y","None",IF(AND(E1001&lt;&gt;"",J1001="Y"),"Text",IF(AND(D1001&lt;&gt;"",I1001&lt;&gt;"Y"),"Email",IF(AND(E1001&lt;&gt;"",K1001="N"),"Call","None")))))</f>
        <v/>
      </c>
      <c r="T1001" s="9">
        <f>IF(A1001="","",IF(S1001="None","Suppressed",IF(AND(H1001&lt;&gt;"",R1001&lt;Scoring!$B$16),"Recently active",IF(F1001="past-client","Past client",IF(F1001="sphere","Sphere",IF(F1001="lead","Dormant lead","Needs review"))))))</f>
        <v/>
      </c>
      <c r="U1001" s="9">
        <f>IF(A1001="","",IF(OR(T1001="Suppressed",T1001="Recently active"),0,IF(F1001="past-client",Scoring!$B$3,IF(F1001="sphere",Scoring!$B$4,IF(F1001="lead",Scoring!$B$5,0)))+MAX(1,MIN(3,N(G1001)))*Scoring!$B$6+IF(H1001="",Scoring!$B$10,IF(R1001&lt;24,Scoring!$B$7,IF(R1001&lt;60,Scoring!$B$8,Scoring!$B$9)))+IF(M1001="Y",Scoring!$B$11,0)+IF(N(N1001)&gt;=7,Scoring!$B$12,IF(N(N1001)&gt;=4,Scoring!$B$13,0))))</f>
        <v/>
      </c>
      <c r="V1001" s="9">
        <f>IF(A1001="","",IF(OR(T1001="Suppressed",T1001="Recently active"),"-",IF(U1001&gt;=Scoring!$B$14,"A",IF(U1001&gt;=Scoring!$B$15,"B","C"))))</f>
        <v/>
      </c>
      <c r="W1001" s="9">
        <f>IF(OR(A1001="",V1001="-"),"",COUNTIFS($V$2:$V$1001,"&lt;&gt;-",$U$2:$U$1001,"&gt;"&amp;U1001)+1)</f>
        <v/>
      </c>
    </row>
  </sheetData>
  <dataValidations count="6">
    <dataValidation sqref="F2:F1001" showDropDown="0" showInputMessage="0" showErrorMessage="0" allowBlank="1" error="Use one of the listed values" type="list">
      <formula1>"past-client,sphere,lead,unknown"</formula1>
    </dataValidation>
    <dataValidation sqref="G2:G1001" showDropDown="0" showInputMessage="0" showErrorMessage="0" allowBlank="1" error="Use one of the listed values" type="list">
      <formula1>"1,2,3"</formula1>
    </dataValidation>
    <dataValidation sqref="I2:I1001" showDropDown="0" showInputMessage="0" showErrorMessage="0" allowBlank="1" error="Use one of the listed values" type="list">
      <formula1>"Y,N"</formula1>
    </dataValidation>
    <dataValidation sqref="J2:K1001" showDropDown="0" showInputMessage="0" showErrorMessage="0" allowBlank="1" error="Use one of the listed values" type="list">
      <formula1>"Y,N,U"</formula1>
    </dataValidation>
    <dataValidation sqref="L2:L1001" showDropDown="0" showInputMessage="0" showErrorMessage="0" allowBlank="1" error="Use one of the listed values" type="list">
      <formula1>"Y,N"</formula1>
    </dataValidation>
    <dataValidation sqref="M2:M1001" showDropDown="0" showInputMessage="0" showErrorMessage="0" allowBlank="1" error="Use one of the listed values" type="list">
      <formula1>"Y,N,U"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4" t="inlineStr">
        <is>
          <t>Segment</t>
        </is>
      </c>
      <c r="B1" s="4" t="inlineStr">
        <is>
          <t>Contacts</t>
        </is>
      </c>
      <c r="C1" s="4" t="inlineStr">
        <is>
          <t>Tier A</t>
        </is>
      </c>
      <c r="D1" s="4" t="inlineStr">
        <is>
          <t>Tier B</t>
        </is>
      </c>
      <c r="E1" s="4" t="inlineStr">
        <is>
          <t>Tier C</t>
        </is>
      </c>
      <c r="F1" s="4" t="inlineStr">
        <is>
          <t>Share of database</t>
        </is>
      </c>
    </row>
    <row r="2">
      <c r="A2" t="inlineStr">
        <is>
          <t>Past client</t>
        </is>
      </c>
      <c r="B2">
        <f>COUNTIFS(Contacts!$T$2:$T$1001,A2)</f>
        <v/>
      </c>
      <c r="C2">
        <f>COUNTIFS(Contacts!$T$2:$T$1001,$A2,Contacts!$V$2:$V$1001,"A")</f>
        <v/>
      </c>
      <c r="D2">
        <f>COUNTIFS(Contacts!$T$2:$T$1001,$A2,Contacts!$V$2:$V$1001,"B")</f>
        <v/>
      </c>
      <c r="E2">
        <f>COUNTIFS(Contacts!$T$2:$T$1001,$A2,Contacts!$V$2:$V$1001,"C")</f>
        <v/>
      </c>
      <c r="F2" s="10">
        <f>IF($B$9=0,0,B2/$B$9)</f>
        <v/>
      </c>
    </row>
    <row r="3">
      <c r="A3" t="inlineStr">
        <is>
          <t>Sphere</t>
        </is>
      </c>
      <c r="B3">
        <f>COUNTIFS(Contacts!$T$2:$T$1001,A3)</f>
        <v/>
      </c>
      <c r="C3">
        <f>COUNTIFS(Contacts!$T$2:$T$1001,$A3,Contacts!$V$2:$V$1001,"A")</f>
        <v/>
      </c>
      <c r="D3">
        <f>COUNTIFS(Contacts!$T$2:$T$1001,$A3,Contacts!$V$2:$V$1001,"B")</f>
        <v/>
      </c>
      <c r="E3">
        <f>COUNTIFS(Contacts!$T$2:$T$1001,$A3,Contacts!$V$2:$V$1001,"C")</f>
        <v/>
      </c>
      <c r="F3" s="10">
        <f>IF($B$9=0,0,B3/$B$9)</f>
        <v/>
      </c>
    </row>
    <row r="4">
      <c r="A4" t="inlineStr">
        <is>
          <t>Dormant lead</t>
        </is>
      </c>
      <c r="B4">
        <f>COUNTIFS(Contacts!$T$2:$T$1001,A4)</f>
        <v/>
      </c>
      <c r="C4">
        <f>COUNTIFS(Contacts!$T$2:$T$1001,$A4,Contacts!$V$2:$V$1001,"A")</f>
        <v/>
      </c>
      <c r="D4">
        <f>COUNTIFS(Contacts!$T$2:$T$1001,$A4,Contacts!$V$2:$V$1001,"B")</f>
        <v/>
      </c>
      <c r="E4">
        <f>COUNTIFS(Contacts!$T$2:$T$1001,$A4,Contacts!$V$2:$V$1001,"C")</f>
        <v/>
      </c>
      <c r="F4" s="10">
        <f>IF($B$9=0,0,B4/$B$9)</f>
        <v/>
      </c>
    </row>
    <row r="5">
      <c r="A5" t="inlineStr">
        <is>
          <t>Needs review</t>
        </is>
      </c>
      <c r="B5">
        <f>COUNTIFS(Contacts!$T$2:$T$1001,A5)</f>
        <v/>
      </c>
      <c r="C5">
        <f>COUNTIFS(Contacts!$T$2:$T$1001,$A5,Contacts!$V$2:$V$1001,"A")</f>
        <v/>
      </c>
      <c r="D5">
        <f>COUNTIFS(Contacts!$T$2:$T$1001,$A5,Contacts!$V$2:$V$1001,"B")</f>
        <v/>
      </c>
      <c r="E5">
        <f>COUNTIFS(Contacts!$T$2:$T$1001,$A5,Contacts!$V$2:$V$1001,"C")</f>
        <v/>
      </c>
      <c r="F5" s="10">
        <f>IF($B$9=0,0,B5/$B$9)</f>
        <v/>
      </c>
    </row>
    <row r="6">
      <c r="A6" t="inlineStr">
        <is>
          <t>Recently active</t>
        </is>
      </c>
      <c r="B6">
        <f>COUNTIFS(Contacts!$T$2:$T$1001,A6)</f>
        <v/>
      </c>
      <c r="C6">
        <f>COUNTIFS(Contacts!$T$2:$T$1001,$A6,Contacts!$V$2:$V$1001,"A")</f>
        <v/>
      </c>
      <c r="D6">
        <f>COUNTIFS(Contacts!$T$2:$T$1001,$A6,Contacts!$V$2:$V$1001,"B")</f>
        <v/>
      </c>
      <c r="E6">
        <f>COUNTIFS(Contacts!$T$2:$T$1001,$A6,Contacts!$V$2:$V$1001,"C")</f>
        <v/>
      </c>
      <c r="F6" s="10">
        <f>IF($B$9=0,0,B6/$B$9)</f>
        <v/>
      </c>
    </row>
    <row r="7">
      <c r="A7" t="inlineStr">
        <is>
          <t>Suppressed</t>
        </is>
      </c>
      <c r="B7">
        <f>COUNTIFS(Contacts!$T$2:$T$1001,A7)</f>
        <v/>
      </c>
      <c r="C7">
        <f>COUNTIFS(Contacts!$T$2:$T$1001,$A7,Contacts!$V$2:$V$1001,"A")</f>
        <v/>
      </c>
      <c r="D7">
        <f>COUNTIFS(Contacts!$T$2:$T$1001,$A7,Contacts!$V$2:$V$1001,"B")</f>
        <v/>
      </c>
      <c r="E7">
        <f>COUNTIFS(Contacts!$T$2:$T$1001,$A7,Contacts!$V$2:$V$1001,"C")</f>
        <v/>
      </c>
      <c r="F7" s="10">
        <f>IF($B$9=0,0,B7/$B$9)</f>
        <v/>
      </c>
    </row>
    <row r="9">
      <c r="A9" t="inlineStr">
        <is>
          <t>Total</t>
        </is>
      </c>
      <c r="B9">
        <f>SUM(B2:B7)</f>
        <v/>
      </c>
      <c r="C9">
        <f>SUM(C2:C7)</f>
        <v/>
      </c>
      <c r="D9">
        <f>SUM(D2:D7)</f>
        <v/>
      </c>
      <c r="E9">
        <f>SUM(E2:E7)</f>
        <v/>
      </c>
    </row>
    <row r="11">
      <c r="A11" s="4" t="inlineStr">
        <is>
          <t>Channel</t>
        </is>
      </c>
      <c r="B11" s="4" t="inlineStr">
        <is>
          <t>Contacts</t>
        </is>
      </c>
    </row>
    <row r="12">
      <c r="A12" t="inlineStr">
        <is>
          <t>Text</t>
        </is>
      </c>
      <c r="B12">
        <f>COUNTIFS(Contacts!$S$2:$S$1001,A12)</f>
        <v/>
      </c>
    </row>
    <row r="13">
      <c r="A13" t="inlineStr">
        <is>
          <t>Email</t>
        </is>
      </c>
      <c r="B13">
        <f>COUNTIFS(Contacts!$S$2:$S$1001,A13)</f>
        <v/>
      </c>
    </row>
    <row r="14">
      <c r="A14" t="inlineStr">
        <is>
          <t>Call</t>
        </is>
      </c>
      <c r="B14">
        <f>COUNTIFS(Contacts!$S$2:$S$1001,A14)</f>
        <v/>
      </c>
    </row>
    <row r="15">
      <c r="A15" t="inlineStr">
        <is>
          <t>None</t>
        </is>
      </c>
      <c r="B15">
        <f>COUNTIFS(Contacts!$S$2:$S$1001,A15)</f>
        <v/>
      </c>
    </row>
    <row r="17">
      <c r="A17" t="inlineStr">
        <is>
          <t>Ready for pilot (Tier A + B)</t>
        </is>
      </c>
      <c r="B17">
        <f>C9+D9</f>
        <v/>
      </c>
    </row>
    <row r="18">
      <c r="A18" t="inlineStr">
        <is>
          <t>Missing consent source (scored contacts)</t>
        </is>
      </c>
      <c r="B18">
        <f>COUNTIFS(Contacts!$V$2:$V$1001,"A",Contacts!$P$2:$P$1001,"")+COUNTIFS(Contacts!$V$2:$V$1001,"B",Contacts!$P$2:$P$1001,"")+COUNTIFS(Contacts!$V$2:$V$1001,"C",Contacts!$P$2:$P$1001,"")</f>
        <v/>
      </c>
    </row>
    <row r="19">
      <c r="A19" t="inlineStr">
        <is>
          <t>Needs DNC check (phone, DNC = U)</t>
        </is>
      </c>
      <c r="B19">
        <f>COUNTIFS(Contacts!$E$2:$E$1001,"&lt;&gt;",Contacts!$K$2:$K$1001,"U",Contacts!$A$2:$A$1001,"&lt;&gt;")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0" customWidth="1" min="3" max="3"/>
    <col width="7" customWidth="1" min="4" max="4"/>
    <col width="9" customWidth="1" min="5" max="5"/>
    <col width="10" customWidth="1" min="6" max="6"/>
    <col width="12" customWidth="1" min="7" max="7"/>
    <col width="10" customWidth="1" min="8" max="8"/>
    <col width="9" customWidth="1" min="9" max="9"/>
    <col width="12" customWidth="1" min="10" max="10"/>
    <col width="14" customWidth="1" min="11" max="11"/>
    <col width="16" customWidth="1" min="12" max="12"/>
    <col width="10" customWidth="1" min="13" max="13"/>
    <col width="10" customWidth="1" min="14" max="14"/>
    <col width="30" customWidth="1" min="15" max="15"/>
  </cols>
  <sheetData>
    <row r="1">
      <c r="A1" s="4" t="inlineStr">
        <is>
          <t>#</t>
        </is>
      </c>
      <c r="B1" s="4" t="inlineStr">
        <is>
          <t>contact_id</t>
        </is>
      </c>
      <c r="C1" s="4" t="inlineStr">
        <is>
          <t>name</t>
        </is>
      </c>
      <c r="D1" s="4" t="inlineStr">
        <is>
          <t>score</t>
        </is>
      </c>
      <c r="E1" s="4" t="inlineStr">
        <is>
          <t>channel</t>
        </is>
      </c>
      <c r="F1" s="4" t="inlineStr">
        <is>
          <t>message_version</t>
        </is>
      </c>
      <c r="G1" s="4" t="inlineStr">
        <is>
          <t>sent_date</t>
        </is>
      </c>
      <c r="H1" s="4" t="inlineStr">
        <is>
          <t>delivered</t>
        </is>
      </c>
      <c r="I1" s="4" t="inlineStr">
        <is>
          <t>replied</t>
        </is>
      </c>
      <c r="J1" s="4" t="inlineStr">
        <is>
          <t>conversation</t>
        </is>
      </c>
      <c r="K1" s="4" t="inlineStr">
        <is>
          <t>appointment_set</t>
        </is>
      </c>
      <c r="L1" s="4" t="inlineStr">
        <is>
          <t>appointment_date</t>
        </is>
      </c>
      <c r="M1" s="4" t="inlineStr">
        <is>
          <t>opted_out</t>
        </is>
      </c>
      <c r="N1" s="4" t="inlineStr">
        <is>
          <t>complaint</t>
        </is>
      </c>
      <c r="O1" s="4" t="inlineStr">
        <is>
          <t>notes</t>
        </is>
      </c>
    </row>
    <row r="2">
      <c r="A2" t="n">
        <v>1</v>
      </c>
      <c r="C2" s="9">
        <f>IF($B2="","",IFERROR(INDEX(Contacts!$B$2:$B$1001,MATCH($B2,Contacts!$A$2:$A$1001,0))&amp;" "&amp;INDEX(Contacts!$C$2:$C$1001,MATCH($B2,Contacts!$A$2:$A$1001,0)),"not found"))</f>
        <v/>
      </c>
      <c r="D2" s="9">
        <f>IF($B2="","",IFERROR(INDEX(Contacts!$U$2:$U$1001,MATCH($B2,Contacts!$A$2:$A$1001,0)),""))</f>
        <v/>
      </c>
      <c r="E2" s="9">
        <f>IF($B2="","",IFERROR(INDEX(Contacts!$S$2:$S$1001,MATCH($B2,Contacts!$A$2:$A$1001,0)),""))</f>
        <v/>
      </c>
      <c r="G2" s="8" t="n"/>
      <c r="L2" s="8" t="n"/>
    </row>
    <row r="3">
      <c r="A3" t="n">
        <v>2</v>
      </c>
      <c r="C3" s="9">
        <f>IF($B3="","",IFERROR(INDEX(Contacts!$B$2:$B$1001,MATCH($B3,Contacts!$A$2:$A$1001,0))&amp;" "&amp;INDEX(Contacts!$C$2:$C$1001,MATCH($B3,Contacts!$A$2:$A$1001,0)),"not found"))</f>
        <v/>
      </c>
      <c r="D3" s="9">
        <f>IF($B3="","",IFERROR(INDEX(Contacts!$U$2:$U$1001,MATCH($B3,Contacts!$A$2:$A$1001,0)),""))</f>
        <v/>
      </c>
      <c r="E3" s="9">
        <f>IF($B3="","",IFERROR(INDEX(Contacts!$S$2:$S$1001,MATCH($B3,Contacts!$A$2:$A$1001,0)),""))</f>
        <v/>
      </c>
      <c r="G3" s="8" t="n"/>
      <c r="L3" s="8" t="n"/>
    </row>
    <row r="4">
      <c r="A4" t="n">
        <v>3</v>
      </c>
      <c r="C4" s="9">
        <f>IF($B4="","",IFERROR(INDEX(Contacts!$B$2:$B$1001,MATCH($B4,Contacts!$A$2:$A$1001,0))&amp;" "&amp;INDEX(Contacts!$C$2:$C$1001,MATCH($B4,Contacts!$A$2:$A$1001,0)),"not found"))</f>
        <v/>
      </c>
      <c r="D4" s="9">
        <f>IF($B4="","",IFERROR(INDEX(Contacts!$U$2:$U$1001,MATCH($B4,Contacts!$A$2:$A$1001,0)),""))</f>
        <v/>
      </c>
      <c r="E4" s="9">
        <f>IF($B4="","",IFERROR(INDEX(Contacts!$S$2:$S$1001,MATCH($B4,Contacts!$A$2:$A$1001,0)),""))</f>
        <v/>
      </c>
      <c r="G4" s="8" t="n"/>
      <c r="L4" s="8" t="n"/>
    </row>
    <row r="5">
      <c r="A5" t="n">
        <v>4</v>
      </c>
      <c r="C5" s="9">
        <f>IF($B5="","",IFERROR(INDEX(Contacts!$B$2:$B$1001,MATCH($B5,Contacts!$A$2:$A$1001,0))&amp;" "&amp;INDEX(Contacts!$C$2:$C$1001,MATCH($B5,Contacts!$A$2:$A$1001,0)),"not found"))</f>
        <v/>
      </c>
      <c r="D5" s="9">
        <f>IF($B5="","",IFERROR(INDEX(Contacts!$U$2:$U$1001,MATCH($B5,Contacts!$A$2:$A$1001,0)),""))</f>
        <v/>
      </c>
      <c r="E5" s="9">
        <f>IF($B5="","",IFERROR(INDEX(Contacts!$S$2:$S$1001,MATCH($B5,Contacts!$A$2:$A$1001,0)),""))</f>
        <v/>
      </c>
      <c r="G5" s="8" t="n"/>
      <c r="L5" s="8" t="n"/>
    </row>
    <row r="6">
      <c r="A6" t="n">
        <v>5</v>
      </c>
      <c r="C6" s="9">
        <f>IF($B6="","",IFERROR(INDEX(Contacts!$B$2:$B$1001,MATCH($B6,Contacts!$A$2:$A$1001,0))&amp;" "&amp;INDEX(Contacts!$C$2:$C$1001,MATCH($B6,Contacts!$A$2:$A$1001,0)),"not found"))</f>
        <v/>
      </c>
      <c r="D6" s="9">
        <f>IF($B6="","",IFERROR(INDEX(Contacts!$U$2:$U$1001,MATCH($B6,Contacts!$A$2:$A$1001,0)),""))</f>
        <v/>
      </c>
      <c r="E6" s="9">
        <f>IF($B6="","",IFERROR(INDEX(Contacts!$S$2:$S$1001,MATCH($B6,Contacts!$A$2:$A$1001,0)),""))</f>
        <v/>
      </c>
      <c r="G6" s="8" t="n"/>
      <c r="L6" s="8" t="n"/>
    </row>
    <row r="7">
      <c r="A7" t="n">
        <v>6</v>
      </c>
      <c r="C7" s="9">
        <f>IF($B7="","",IFERROR(INDEX(Contacts!$B$2:$B$1001,MATCH($B7,Contacts!$A$2:$A$1001,0))&amp;" "&amp;INDEX(Contacts!$C$2:$C$1001,MATCH($B7,Contacts!$A$2:$A$1001,0)),"not found"))</f>
        <v/>
      </c>
      <c r="D7" s="9">
        <f>IF($B7="","",IFERROR(INDEX(Contacts!$U$2:$U$1001,MATCH($B7,Contacts!$A$2:$A$1001,0)),""))</f>
        <v/>
      </c>
      <c r="E7" s="9">
        <f>IF($B7="","",IFERROR(INDEX(Contacts!$S$2:$S$1001,MATCH($B7,Contacts!$A$2:$A$1001,0)),""))</f>
        <v/>
      </c>
      <c r="G7" s="8" t="n"/>
      <c r="L7" s="8" t="n"/>
    </row>
    <row r="8">
      <c r="A8" t="n">
        <v>7</v>
      </c>
      <c r="C8" s="9">
        <f>IF($B8="","",IFERROR(INDEX(Contacts!$B$2:$B$1001,MATCH($B8,Contacts!$A$2:$A$1001,0))&amp;" "&amp;INDEX(Contacts!$C$2:$C$1001,MATCH($B8,Contacts!$A$2:$A$1001,0)),"not found"))</f>
        <v/>
      </c>
      <c r="D8" s="9">
        <f>IF($B8="","",IFERROR(INDEX(Contacts!$U$2:$U$1001,MATCH($B8,Contacts!$A$2:$A$1001,0)),""))</f>
        <v/>
      </c>
      <c r="E8" s="9">
        <f>IF($B8="","",IFERROR(INDEX(Contacts!$S$2:$S$1001,MATCH($B8,Contacts!$A$2:$A$1001,0)),""))</f>
        <v/>
      </c>
      <c r="G8" s="8" t="n"/>
      <c r="L8" s="8" t="n"/>
    </row>
    <row r="9">
      <c r="A9" t="n">
        <v>8</v>
      </c>
      <c r="C9" s="9">
        <f>IF($B9="","",IFERROR(INDEX(Contacts!$B$2:$B$1001,MATCH($B9,Contacts!$A$2:$A$1001,0))&amp;" "&amp;INDEX(Contacts!$C$2:$C$1001,MATCH($B9,Contacts!$A$2:$A$1001,0)),"not found"))</f>
        <v/>
      </c>
      <c r="D9" s="9">
        <f>IF($B9="","",IFERROR(INDEX(Contacts!$U$2:$U$1001,MATCH($B9,Contacts!$A$2:$A$1001,0)),""))</f>
        <v/>
      </c>
      <c r="E9" s="9">
        <f>IF($B9="","",IFERROR(INDEX(Contacts!$S$2:$S$1001,MATCH($B9,Contacts!$A$2:$A$1001,0)),""))</f>
        <v/>
      </c>
      <c r="G9" s="8" t="n"/>
      <c r="L9" s="8" t="n"/>
    </row>
    <row r="10">
      <c r="A10" t="n">
        <v>9</v>
      </c>
      <c r="C10" s="9">
        <f>IF($B10="","",IFERROR(INDEX(Contacts!$B$2:$B$1001,MATCH($B10,Contacts!$A$2:$A$1001,0))&amp;" "&amp;INDEX(Contacts!$C$2:$C$1001,MATCH($B10,Contacts!$A$2:$A$1001,0)),"not found"))</f>
        <v/>
      </c>
      <c r="D10" s="9">
        <f>IF($B10="","",IFERROR(INDEX(Contacts!$U$2:$U$1001,MATCH($B10,Contacts!$A$2:$A$1001,0)),""))</f>
        <v/>
      </c>
      <c r="E10" s="9">
        <f>IF($B10="","",IFERROR(INDEX(Contacts!$S$2:$S$1001,MATCH($B10,Contacts!$A$2:$A$1001,0)),""))</f>
        <v/>
      </c>
      <c r="G10" s="8" t="n"/>
      <c r="L10" s="8" t="n"/>
    </row>
    <row r="11">
      <c r="A11" t="n">
        <v>10</v>
      </c>
      <c r="C11" s="9">
        <f>IF($B11="","",IFERROR(INDEX(Contacts!$B$2:$B$1001,MATCH($B11,Contacts!$A$2:$A$1001,0))&amp;" "&amp;INDEX(Contacts!$C$2:$C$1001,MATCH($B11,Contacts!$A$2:$A$1001,0)),"not found"))</f>
        <v/>
      </c>
      <c r="D11" s="9">
        <f>IF($B11="","",IFERROR(INDEX(Contacts!$U$2:$U$1001,MATCH($B11,Contacts!$A$2:$A$1001,0)),""))</f>
        <v/>
      </c>
      <c r="E11" s="9">
        <f>IF($B11="","",IFERROR(INDEX(Contacts!$S$2:$S$1001,MATCH($B11,Contacts!$A$2:$A$1001,0)),""))</f>
        <v/>
      </c>
      <c r="G11" s="8" t="n"/>
      <c r="L11" s="8" t="n"/>
    </row>
    <row r="12">
      <c r="A12" t="n">
        <v>11</v>
      </c>
      <c r="C12" s="9">
        <f>IF($B12="","",IFERROR(INDEX(Contacts!$B$2:$B$1001,MATCH($B12,Contacts!$A$2:$A$1001,0))&amp;" "&amp;INDEX(Contacts!$C$2:$C$1001,MATCH($B12,Contacts!$A$2:$A$1001,0)),"not found"))</f>
        <v/>
      </c>
      <c r="D12" s="9">
        <f>IF($B12="","",IFERROR(INDEX(Contacts!$U$2:$U$1001,MATCH($B12,Contacts!$A$2:$A$1001,0)),""))</f>
        <v/>
      </c>
      <c r="E12" s="9">
        <f>IF($B12="","",IFERROR(INDEX(Contacts!$S$2:$S$1001,MATCH($B12,Contacts!$A$2:$A$1001,0)),""))</f>
        <v/>
      </c>
      <c r="G12" s="8" t="n"/>
      <c r="L12" s="8" t="n"/>
    </row>
    <row r="13">
      <c r="A13" t="n">
        <v>12</v>
      </c>
      <c r="C13" s="9">
        <f>IF($B13="","",IFERROR(INDEX(Contacts!$B$2:$B$1001,MATCH($B13,Contacts!$A$2:$A$1001,0))&amp;" "&amp;INDEX(Contacts!$C$2:$C$1001,MATCH($B13,Contacts!$A$2:$A$1001,0)),"not found"))</f>
        <v/>
      </c>
      <c r="D13" s="9">
        <f>IF($B13="","",IFERROR(INDEX(Contacts!$U$2:$U$1001,MATCH($B13,Contacts!$A$2:$A$1001,0)),""))</f>
        <v/>
      </c>
      <c r="E13" s="9">
        <f>IF($B13="","",IFERROR(INDEX(Contacts!$S$2:$S$1001,MATCH($B13,Contacts!$A$2:$A$1001,0)),""))</f>
        <v/>
      </c>
      <c r="G13" s="8" t="n"/>
      <c r="L13" s="8" t="n"/>
    </row>
    <row r="14">
      <c r="A14" t="n">
        <v>13</v>
      </c>
      <c r="C14" s="9">
        <f>IF($B14="","",IFERROR(INDEX(Contacts!$B$2:$B$1001,MATCH($B14,Contacts!$A$2:$A$1001,0))&amp;" "&amp;INDEX(Contacts!$C$2:$C$1001,MATCH($B14,Contacts!$A$2:$A$1001,0)),"not found"))</f>
        <v/>
      </c>
      <c r="D14" s="9">
        <f>IF($B14="","",IFERROR(INDEX(Contacts!$U$2:$U$1001,MATCH($B14,Contacts!$A$2:$A$1001,0)),""))</f>
        <v/>
      </c>
      <c r="E14" s="9">
        <f>IF($B14="","",IFERROR(INDEX(Contacts!$S$2:$S$1001,MATCH($B14,Contacts!$A$2:$A$1001,0)),""))</f>
        <v/>
      </c>
      <c r="G14" s="8" t="n"/>
      <c r="L14" s="8" t="n"/>
    </row>
    <row r="15">
      <c r="A15" t="n">
        <v>14</v>
      </c>
      <c r="C15" s="9">
        <f>IF($B15="","",IFERROR(INDEX(Contacts!$B$2:$B$1001,MATCH($B15,Contacts!$A$2:$A$1001,0))&amp;" "&amp;INDEX(Contacts!$C$2:$C$1001,MATCH($B15,Contacts!$A$2:$A$1001,0)),"not found"))</f>
        <v/>
      </c>
      <c r="D15" s="9">
        <f>IF($B15="","",IFERROR(INDEX(Contacts!$U$2:$U$1001,MATCH($B15,Contacts!$A$2:$A$1001,0)),""))</f>
        <v/>
      </c>
      <c r="E15" s="9">
        <f>IF($B15="","",IFERROR(INDEX(Contacts!$S$2:$S$1001,MATCH($B15,Contacts!$A$2:$A$1001,0)),""))</f>
        <v/>
      </c>
      <c r="G15" s="8" t="n"/>
      <c r="L15" s="8" t="n"/>
    </row>
    <row r="16">
      <c r="A16" t="n">
        <v>15</v>
      </c>
      <c r="C16" s="9">
        <f>IF($B16="","",IFERROR(INDEX(Contacts!$B$2:$B$1001,MATCH($B16,Contacts!$A$2:$A$1001,0))&amp;" "&amp;INDEX(Contacts!$C$2:$C$1001,MATCH($B16,Contacts!$A$2:$A$1001,0)),"not found"))</f>
        <v/>
      </c>
      <c r="D16" s="9">
        <f>IF($B16="","",IFERROR(INDEX(Contacts!$U$2:$U$1001,MATCH($B16,Contacts!$A$2:$A$1001,0)),""))</f>
        <v/>
      </c>
      <c r="E16" s="9">
        <f>IF($B16="","",IFERROR(INDEX(Contacts!$S$2:$S$1001,MATCH($B16,Contacts!$A$2:$A$1001,0)),""))</f>
        <v/>
      </c>
      <c r="G16" s="8" t="n"/>
      <c r="L16" s="8" t="n"/>
    </row>
    <row r="17">
      <c r="A17" t="n">
        <v>16</v>
      </c>
      <c r="C17" s="9">
        <f>IF($B17="","",IFERROR(INDEX(Contacts!$B$2:$B$1001,MATCH($B17,Contacts!$A$2:$A$1001,0))&amp;" "&amp;INDEX(Contacts!$C$2:$C$1001,MATCH($B17,Contacts!$A$2:$A$1001,0)),"not found"))</f>
        <v/>
      </c>
      <c r="D17" s="9">
        <f>IF($B17="","",IFERROR(INDEX(Contacts!$U$2:$U$1001,MATCH($B17,Contacts!$A$2:$A$1001,0)),""))</f>
        <v/>
      </c>
      <c r="E17" s="9">
        <f>IF($B17="","",IFERROR(INDEX(Contacts!$S$2:$S$1001,MATCH($B17,Contacts!$A$2:$A$1001,0)),""))</f>
        <v/>
      </c>
      <c r="G17" s="8" t="n"/>
      <c r="L17" s="8" t="n"/>
    </row>
    <row r="18">
      <c r="A18" t="n">
        <v>17</v>
      </c>
      <c r="C18" s="9">
        <f>IF($B18="","",IFERROR(INDEX(Contacts!$B$2:$B$1001,MATCH($B18,Contacts!$A$2:$A$1001,0))&amp;" "&amp;INDEX(Contacts!$C$2:$C$1001,MATCH($B18,Contacts!$A$2:$A$1001,0)),"not found"))</f>
        <v/>
      </c>
      <c r="D18" s="9">
        <f>IF($B18="","",IFERROR(INDEX(Contacts!$U$2:$U$1001,MATCH($B18,Contacts!$A$2:$A$1001,0)),""))</f>
        <v/>
      </c>
      <c r="E18" s="9">
        <f>IF($B18="","",IFERROR(INDEX(Contacts!$S$2:$S$1001,MATCH($B18,Contacts!$A$2:$A$1001,0)),""))</f>
        <v/>
      </c>
      <c r="G18" s="8" t="n"/>
      <c r="L18" s="8" t="n"/>
    </row>
    <row r="19">
      <c r="A19" t="n">
        <v>18</v>
      </c>
      <c r="C19" s="9">
        <f>IF($B19="","",IFERROR(INDEX(Contacts!$B$2:$B$1001,MATCH($B19,Contacts!$A$2:$A$1001,0))&amp;" "&amp;INDEX(Contacts!$C$2:$C$1001,MATCH($B19,Contacts!$A$2:$A$1001,0)),"not found"))</f>
        <v/>
      </c>
      <c r="D19" s="9">
        <f>IF($B19="","",IFERROR(INDEX(Contacts!$U$2:$U$1001,MATCH($B19,Contacts!$A$2:$A$1001,0)),""))</f>
        <v/>
      </c>
      <c r="E19" s="9">
        <f>IF($B19="","",IFERROR(INDEX(Contacts!$S$2:$S$1001,MATCH($B19,Contacts!$A$2:$A$1001,0)),""))</f>
        <v/>
      </c>
      <c r="G19" s="8" t="n"/>
      <c r="L19" s="8" t="n"/>
    </row>
    <row r="20">
      <c r="A20" t="n">
        <v>19</v>
      </c>
      <c r="C20" s="9">
        <f>IF($B20="","",IFERROR(INDEX(Contacts!$B$2:$B$1001,MATCH($B20,Contacts!$A$2:$A$1001,0))&amp;" "&amp;INDEX(Contacts!$C$2:$C$1001,MATCH($B20,Contacts!$A$2:$A$1001,0)),"not found"))</f>
        <v/>
      </c>
      <c r="D20" s="9">
        <f>IF($B20="","",IFERROR(INDEX(Contacts!$U$2:$U$1001,MATCH($B20,Contacts!$A$2:$A$1001,0)),""))</f>
        <v/>
      </c>
      <c r="E20" s="9">
        <f>IF($B20="","",IFERROR(INDEX(Contacts!$S$2:$S$1001,MATCH($B20,Contacts!$A$2:$A$1001,0)),""))</f>
        <v/>
      </c>
      <c r="G20" s="8" t="n"/>
      <c r="L20" s="8" t="n"/>
    </row>
    <row r="21">
      <c r="A21" t="n">
        <v>20</v>
      </c>
      <c r="C21" s="9">
        <f>IF($B21="","",IFERROR(INDEX(Contacts!$B$2:$B$1001,MATCH($B21,Contacts!$A$2:$A$1001,0))&amp;" "&amp;INDEX(Contacts!$C$2:$C$1001,MATCH($B21,Contacts!$A$2:$A$1001,0)),"not found"))</f>
        <v/>
      </c>
      <c r="D21" s="9">
        <f>IF($B21="","",IFERROR(INDEX(Contacts!$U$2:$U$1001,MATCH($B21,Contacts!$A$2:$A$1001,0)),""))</f>
        <v/>
      </c>
      <c r="E21" s="9">
        <f>IF($B21="","",IFERROR(INDEX(Contacts!$S$2:$S$1001,MATCH($B21,Contacts!$A$2:$A$1001,0)),""))</f>
        <v/>
      </c>
      <c r="G21" s="8" t="n"/>
      <c r="L21" s="8" t="n"/>
    </row>
    <row r="22">
      <c r="A22" t="n">
        <v>21</v>
      </c>
      <c r="C22" s="9">
        <f>IF($B22="","",IFERROR(INDEX(Contacts!$B$2:$B$1001,MATCH($B22,Contacts!$A$2:$A$1001,0))&amp;" "&amp;INDEX(Contacts!$C$2:$C$1001,MATCH($B22,Contacts!$A$2:$A$1001,0)),"not found"))</f>
        <v/>
      </c>
      <c r="D22" s="9">
        <f>IF($B22="","",IFERROR(INDEX(Contacts!$U$2:$U$1001,MATCH($B22,Contacts!$A$2:$A$1001,0)),""))</f>
        <v/>
      </c>
      <c r="E22" s="9">
        <f>IF($B22="","",IFERROR(INDEX(Contacts!$S$2:$S$1001,MATCH($B22,Contacts!$A$2:$A$1001,0)),""))</f>
        <v/>
      </c>
      <c r="G22" s="8" t="n"/>
      <c r="L22" s="8" t="n"/>
    </row>
    <row r="23">
      <c r="A23" t="n">
        <v>22</v>
      </c>
      <c r="C23" s="9">
        <f>IF($B23="","",IFERROR(INDEX(Contacts!$B$2:$B$1001,MATCH($B23,Contacts!$A$2:$A$1001,0))&amp;" "&amp;INDEX(Contacts!$C$2:$C$1001,MATCH($B23,Contacts!$A$2:$A$1001,0)),"not found"))</f>
        <v/>
      </c>
      <c r="D23" s="9">
        <f>IF($B23="","",IFERROR(INDEX(Contacts!$U$2:$U$1001,MATCH($B23,Contacts!$A$2:$A$1001,0)),""))</f>
        <v/>
      </c>
      <c r="E23" s="9">
        <f>IF($B23="","",IFERROR(INDEX(Contacts!$S$2:$S$1001,MATCH($B23,Contacts!$A$2:$A$1001,0)),""))</f>
        <v/>
      </c>
      <c r="G23" s="8" t="n"/>
      <c r="L23" s="8" t="n"/>
    </row>
    <row r="24">
      <c r="A24" t="n">
        <v>23</v>
      </c>
      <c r="C24" s="9">
        <f>IF($B24="","",IFERROR(INDEX(Contacts!$B$2:$B$1001,MATCH($B24,Contacts!$A$2:$A$1001,0))&amp;" "&amp;INDEX(Contacts!$C$2:$C$1001,MATCH($B24,Contacts!$A$2:$A$1001,0)),"not found"))</f>
        <v/>
      </c>
      <c r="D24" s="9">
        <f>IF($B24="","",IFERROR(INDEX(Contacts!$U$2:$U$1001,MATCH($B24,Contacts!$A$2:$A$1001,0)),""))</f>
        <v/>
      </c>
      <c r="E24" s="9">
        <f>IF($B24="","",IFERROR(INDEX(Contacts!$S$2:$S$1001,MATCH($B24,Contacts!$A$2:$A$1001,0)),""))</f>
        <v/>
      </c>
      <c r="G24" s="8" t="n"/>
      <c r="L24" s="8" t="n"/>
    </row>
    <row r="25">
      <c r="A25" t="n">
        <v>24</v>
      </c>
      <c r="C25" s="9">
        <f>IF($B25="","",IFERROR(INDEX(Contacts!$B$2:$B$1001,MATCH($B25,Contacts!$A$2:$A$1001,0))&amp;" "&amp;INDEX(Contacts!$C$2:$C$1001,MATCH($B25,Contacts!$A$2:$A$1001,0)),"not found"))</f>
        <v/>
      </c>
      <c r="D25" s="9">
        <f>IF($B25="","",IFERROR(INDEX(Contacts!$U$2:$U$1001,MATCH($B25,Contacts!$A$2:$A$1001,0)),""))</f>
        <v/>
      </c>
      <c r="E25" s="9">
        <f>IF($B25="","",IFERROR(INDEX(Contacts!$S$2:$S$1001,MATCH($B25,Contacts!$A$2:$A$1001,0)),""))</f>
        <v/>
      </c>
      <c r="G25" s="8" t="n"/>
      <c r="L25" s="8" t="n"/>
    </row>
    <row r="26">
      <c r="A26" t="n">
        <v>25</v>
      </c>
      <c r="C26" s="9">
        <f>IF($B26="","",IFERROR(INDEX(Contacts!$B$2:$B$1001,MATCH($B26,Contacts!$A$2:$A$1001,0))&amp;" "&amp;INDEX(Contacts!$C$2:$C$1001,MATCH($B26,Contacts!$A$2:$A$1001,0)),"not found"))</f>
        <v/>
      </c>
      <c r="D26" s="9">
        <f>IF($B26="","",IFERROR(INDEX(Contacts!$U$2:$U$1001,MATCH($B26,Contacts!$A$2:$A$1001,0)),""))</f>
        <v/>
      </c>
      <c r="E26" s="9">
        <f>IF($B26="","",IFERROR(INDEX(Contacts!$S$2:$S$1001,MATCH($B26,Contacts!$A$2:$A$1001,0)),""))</f>
        <v/>
      </c>
      <c r="G26" s="8" t="n"/>
      <c r="L26" s="8" t="n"/>
    </row>
    <row r="27">
      <c r="A27" t="n">
        <v>26</v>
      </c>
      <c r="C27" s="9">
        <f>IF($B27="","",IFERROR(INDEX(Contacts!$B$2:$B$1001,MATCH($B27,Contacts!$A$2:$A$1001,0))&amp;" "&amp;INDEX(Contacts!$C$2:$C$1001,MATCH($B27,Contacts!$A$2:$A$1001,0)),"not found"))</f>
        <v/>
      </c>
      <c r="D27" s="9">
        <f>IF($B27="","",IFERROR(INDEX(Contacts!$U$2:$U$1001,MATCH($B27,Contacts!$A$2:$A$1001,0)),""))</f>
        <v/>
      </c>
      <c r="E27" s="9">
        <f>IF($B27="","",IFERROR(INDEX(Contacts!$S$2:$S$1001,MATCH($B27,Contacts!$A$2:$A$1001,0)),""))</f>
        <v/>
      </c>
      <c r="G27" s="8" t="n"/>
      <c r="L27" s="8" t="n"/>
    </row>
    <row r="28">
      <c r="A28" t="n">
        <v>27</v>
      </c>
      <c r="C28" s="9">
        <f>IF($B28="","",IFERROR(INDEX(Contacts!$B$2:$B$1001,MATCH($B28,Contacts!$A$2:$A$1001,0))&amp;" "&amp;INDEX(Contacts!$C$2:$C$1001,MATCH($B28,Contacts!$A$2:$A$1001,0)),"not found"))</f>
        <v/>
      </c>
      <c r="D28" s="9">
        <f>IF($B28="","",IFERROR(INDEX(Contacts!$U$2:$U$1001,MATCH($B28,Contacts!$A$2:$A$1001,0)),""))</f>
        <v/>
      </c>
      <c r="E28" s="9">
        <f>IF($B28="","",IFERROR(INDEX(Contacts!$S$2:$S$1001,MATCH($B28,Contacts!$A$2:$A$1001,0)),""))</f>
        <v/>
      </c>
      <c r="G28" s="8" t="n"/>
      <c r="L28" s="8" t="n"/>
    </row>
    <row r="29">
      <c r="A29" t="n">
        <v>28</v>
      </c>
      <c r="C29" s="9">
        <f>IF($B29="","",IFERROR(INDEX(Contacts!$B$2:$B$1001,MATCH($B29,Contacts!$A$2:$A$1001,0))&amp;" "&amp;INDEX(Contacts!$C$2:$C$1001,MATCH($B29,Contacts!$A$2:$A$1001,0)),"not found"))</f>
        <v/>
      </c>
      <c r="D29" s="9">
        <f>IF($B29="","",IFERROR(INDEX(Contacts!$U$2:$U$1001,MATCH($B29,Contacts!$A$2:$A$1001,0)),""))</f>
        <v/>
      </c>
      <c r="E29" s="9">
        <f>IF($B29="","",IFERROR(INDEX(Contacts!$S$2:$S$1001,MATCH($B29,Contacts!$A$2:$A$1001,0)),""))</f>
        <v/>
      </c>
      <c r="G29" s="8" t="n"/>
      <c r="L29" s="8" t="n"/>
    </row>
    <row r="30">
      <c r="A30" t="n">
        <v>29</v>
      </c>
      <c r="C30" s="9">
        <f>IF($B30="","",IFERROR(INDEX(Contacts!$B$2:$B$1001,MATCH($B30,Contacts!$A$2:$A$1001,0))&amp;" "&amp;INDEX(Contacts!$C$2:$C$1001,MATCH($B30,Contacts!$A$2:$A$1001,0)),"not found"))</f>
        <v/>
      </c>
      <c r="D30" s="9">
        <f>IF($B30="","",IFERROR(INDEX(Contacts!$U$2:$U$1001,MATCH($B30,Contacts!$A$2:$A$1001,0)),""))</f>
        <v/>
      </c>
      <c r="E30" s="9">
        <f>IF($B30="","",IFERROR(INDEX(Contacts!$S$2:$S$1001,MATCH($B30,Contacts!$A$2:$A$1001,0)),""))</f>
        <v/>
      </c>
      <c r="G30" s="8" t="n"/>
      <c r="L30" s="8" t="n"/>
    </row>
    <row r="31">
      <c r="A31" t="n">
        <v>30</v>
      </c>
      <c r="C31" s="9">
        <f>IF($B31="","",IFERROR(INDEX(Contacts!$B$2:$B$1001,MATCH($B31,Contacts!$A$2:$A$1001,0))&amp;" "&amp;INDEX(Contacts!$C$2:$C$1001,MATCH($B31,Contacts!$A$2:$A$1001,0)),"not found"))</f>
        <v/>
      </c>
      <c r="D31" s="9">
        <f>IF($B31="","",IFERROR(INDEX(Contacts!$U$2:$U$1001,MATCH($B31,Contacts!$A$2:$A$1001,0)),""))</f>
        <v/>
      </c>
      <c r="E31" s="9">
        <f>IF($B31="","",IFERROR(INDEX(Contacts!$S$2:$S$1001,MATCH($B31,Contacts!$A$2:$A$1001,0)),""))</f>
        <v/>
      </c>
      <c r="G31" s="8" t="n"/>
      <c r="L31" s="8" t="n"/>
    </row>
    <row r="32">
      <c r="A32" t="n">
        <v>31</v>
      </c>
      <c r="C32" s="9">
        <f>IF($B32="","",IFERROR(INDEX(Contacts!$B$2:$B$1001,MATCH($B32,Contacts!$A$2:$A$1001,0))&amp;" "&amp;INDEX(Contacts!$C$2:$C$1001,MATCH($B32,Contacts!$A$2:$A$1001,0)),"not found"))</f>
        <v/>
      </c>
      <c r="D32" s="9">
        <f>IF($B32="","",IFERROR(INDEX(Contacts!$U$2:$U$1001,MATCH($B32,Contacts!$A$2:$A$1001,0)),""))</f>
        <v/>
      </c>
      <c r="E32" s="9">
        <f>IF($B32="","",IFERROR(INDEX(Contacts!$S$2:$S$1001,MATCH($B32,Contacts!$A$2:$A$1001,0)),""))</f>
        <v/>
      </c>
      <c r="G32" s="8" t="n"/>
      <c r="L32" s="8" t="n"/>
    </row>
    <row r="33">
      <c r="A33" t="n">
        <v>32</v>
      </c>
      <c r="C33" s="9">
        <f>IF($B33="","",IFERROR(INDEX(Contacts!$B$2:$B$1001,MATCH($B33,Contacts!$A$2:$A$1001,0))&amp;" "&amp;INDEX(Contacts!$C$2:$C$1001,MATCH($B33,Contacts!$A$2:$A$1001,0)),"not found"))</f>
        <v/>
      </c>
      <c r="D33" s="9">
        <f>IF($B33="","",IFERROR(INDEX(Contacts!$U$2:$U$1001,MATCH($B33,Contacts!$A$2:$A$1001,0)),""))</f>
        <v/>
      </c>
      <c r="E33" s="9">
        <f>IF($B33="","",IFERROR(INDEX(Contacts!$S$2:$S$1001,MATCH($B33,Contacts!$A$2:$A$1001,0)),""))</f>
        <v/>
      </c>
      <c r="G33" s="8" t="n"/>
      <c r="L33" s="8" t="n"/>
    </row>
    <row r="34">
      <c r="A34" t="n">
        <v>33</v>
      </c>
      <c r="C34" s="9">
        <f>IF($B34="","",IFERROR(INDEX(Contacts!$B$2:$B$1001,MATCH($B34,Contacts!$A$2:$A$1001,0))&amp;" "&amp;INDEX(Contacts!$C$2:$C$1001,MATCH($B34,Contacts!$A$2:$A$1001,0)),"not found"))</f>
        <v/>
      </c>
      <c r="D34" s="9">
        <f>IF($B34="","",IFERROR(INDEX(Contacts!$U$2:$U$1001,MATCH($B34,Contacts!$A$2:$A$1001,0)),""))</f>
        <v/>
      </c>
      <c r="E34" s="9">
        <f>IF($B34="","",IFERROR(INDEX(Contacts!$S$2:$S$1001,MATCH($B34,Contacts!$A$2:$A$1001,0)),""))</f>
        <v/>
      </c>
      <c r="G34" s="8" t="n"/>
      <c r="L34" s="8" t="n"/>
    </row>
    <row r="35">
      <c r="A35" t="n">
        <v>34</v>
      </c>
      <c r="C35" s="9">
        <f>IF($B35="","",IFERROR(INDEX(Contacts!$B$2:$B$1001,MATCH($B35,Contacts!$A$2:$A$1001,0))&amp;" "&amp;INDEX(Contacts!$C$2:$C$1001,MATCH($B35,Contacts!$A$2:$A$1001,0)),"not found"))</f>
        <v/>
      </c>
      <c r="D35" s="9">
        <f>IF($B35="","",IFERROR(INDEX(Contacts!$U$2:$U$1001,MATCH($B35,Contacts!$A$2:$A$1001,0)),""))</f>
        <v/>
      </c>
      <c r="E35" s="9">
        <f>IF($B35="","",IFERROR(INDEX(Contacts!$S$2:$S$1001,MATCH($B35,Contacts!$A$2:$A$1001,0)),""))</f>
        <v/>
      </c>
      <c r="G35" s="8" t="n"/>
      <c r="L35" s="8" t="n"/>
    </row>
    <row r="36">
      <c r="A36" t="n">
        <v>35</v>
      </c>
      <c r="C36" s="9">
        <f>IF($B36="","",IFERROR(INDEX(Contacts!$B$2:$B$1001,MATCH($B36,Contacts!$A$2:$A$1001,0))&amp;" "&amp;INDEX(Contacts!$C$2:$C$1001,MATCH($B36,Contacts!$A$2:$A$1001,0)),"not found"))</f>
        <v/>
      </c>
      <c r="D36" s="9">
        <f>IF($B36="","",IFERROR(INDEX(Contacts!$U$2:$U$1001,MATCH($B36,Contacts!$A$2:$A$1001,0)),""))</f>
        <v/>
      </c>
      <c r="E36" s="9">
        <f>IF($B36="","",IFERROR(INDEX(Contacts!$S$2:$S$1001,MATCH($B36,Contacts!$A$2:$A$1001,0)),""))</f>
        <v/>
      </c>
      <c r="G36" s="8" t="n"/>
      <c r="L36" s="8" t="n"/>
    </row>
    <row r="37">
      <c r="A37" t="n">
        <v>36</v>
      </c>
      <c r="C37" s="9">
        <f>IF($B37="","",IFERROR(INDEX(Contacts!$B$2:$B$1001,MATCH($B37,Contacts!$A$2:$A$1001,0))&amp;" "&amp;INDEX(Contacts!$C$2:$C$1001,MATCH($B37,Contacts!$A$2:$A$1001,0)),"not found"))</f>
        <v/>
      </c>
      <c r="D37" s="9">
        <f>IF($B37="","",IFERROR(INDEX(Contacts!$U$2:$U$1001,MATCH($B37,Contacts!$A$2:$A$1001,0)),""))</f>
        <v/>
      </c>
      <c r="E37" s="9">
        <f>IF($B37="","",IFERROR(INDEX(Contacts!$S$2:$S$1001,MATCH($B37,Contacts!$A$2:$A$1001,0)),""))</f>
        <v/>
      </c>
      <c r="G37" s="8" t="n"/>
      <c r="L37" s="8" t="n"/>
    </row>
    <row r="38">
      <c r="A38" t="n">
        <v>37</v>
      </c>
      <c r="C38" s="9">
        <f>IF($B38="","",IFERROR(INDEX(Contacts!$B$2:$B$1001,MATCH($B38,Contacts!$A$2:$A$1001,0))&amp;" "&amp;INDEX(Contacts!$C$2:$C$1001,MATCH($B38,Contacts!$A$2:$A$1001,0)),"not found"))</f>
        <v/>
      </c>
      <c r="D38" s="9">
        <f>IF($B38="","",IFERROR(INDEX(Contacts!$U$2:$U$1001,MATCH($B38,Contacts!$A$2:$A$1001,0)),""))</f>
        <v/>
      </c>
      <c r="E38" s="9">
        <f>IF($B38="","",IFERROR(INDEX(Contacts!$S$2:$S$1001,MATCH($B38,Contacts!$A$2:$A$1001,0)),""))</f>
        <v/>
      </c>
      <c r="G38" s="8" t="n"/>
      <c r="L38" s="8" t="n"/>
    </row>
    <row r="39">
      <c r="A39" t="n">
        <v>38</v>
      </c>
      <c r="C39" s="9">
        <f>IF($B39="","",IFERROR(INDEX(Contacts!$B$2:$B$1001,MATCH($B39,Contacts!$A$2:$A$1001,0))&amp;" "&amp;INDEX(Contacts!$C$2:$C$1001,MATCH($B39,Contacts!$A$2:$A$1001,0)),"not found"))</f>
        <v/>
      </c>
      <c r="D39" s="9">
        <f>IF($B39="","",IFERROR(INDEX(Contacts!$U$2:$U$1001,MATCH($B39,Contacts!$A$2:$A$1001,0)),""))</f>
        <v/>
      </c>
      <c r="E39" s="9">
        <f>IF($B39="","",IFERROR(INDEX(Contacts!$S$2:$S$1001,MATCH($B39,Contacts!$A$2:$A$1001,0)),""))</f>
        <v/>
      </c>
      <c r="G39" s="8" t="n"/>
      <c r="L39" s="8" t="n"/>
    </row>
    <row r="40">
      <c r="A40" t="n">
        <v>39</v>
      </c>
      <c r="C40" s="9">
        <f>IF($B40="","",IFERROR(INDEX(Contacts!$B$2:$B$1001,MATCH($B40,Contacts!$A$2:$A$1001,0))&amp;" "&amp;INDEX(Contacts!$C$2:$C$1001,MATCH($B40,Contacts!$A$2:$A$1001,0)),"not found"))</f>
        <v/>
      </c>
      <c r="D40" s="9">
        <f>IF($B40="","",IFERROR(INDEX(Contacts!$U$2:$U$1001,MATCH($B40,Contacts!$A$2:$A$1001,0)),""))</f>
        <v/>
      </c>
      <c r="E40" s="9">
        <f>IF($B40="","",IFERROR(INDEX(Contacts!$S$2:$S$1001,MATCH($B40,Contacts!$A$2:$A$1001,0)),""))</f>
        <v/>
      </c>
      <c r="G40" s="8" t="n"/>
      <c r="L40" s="8" t="n"/>
    </row>
    <row r="41">
      <c r="A41" t="n">
        <v>40</v>
      </c>
      <c r="C41" s="9">
        <f>IF($B41="","",IFERROR(INDEX(Contacts!$B$2:$B$1001,MATCH($B41,Contacts!$A$2:$A$1001,0))&amp;" "&amp;INDEX(Contacts!$C$2:$C$1001,MATCH($B41,Contacts!$A$2:$A$1001,0)),"not found"))</f>
        <v/>
      </c>
      <c r="D41" s="9">
        <f>IF($B41="","",IFERROR(INDEX(Contacts!$U$2:$U$1001,MATCH($B41,Contacts!$A$2:$A$1001,0)),""))</f>
        <v/>
      </c>
      <c r="E41" s="9">
        <f>IF($B41="","",IFERROR(INDEX(Contacts!$S$2:$S$1001,MATCH($B41,Contacts!$A$2:$A$1001,0)),""))</f>
        <v/>
      </c>
      <c r="G41" s="8" t="n"/>
      <c r="L41" s="8" t="n"/>
    </row>
    <row r="42">
      <c r="A42" t="n">
        <v>41</v>
      </c>
      <c r="C42" s="9">
        <f>IF($B42="","",IFERROR(INDEX(Contacts!$B$2:$B$1001,MATCH($B42,Contacts!$A$2:$A$1001,0))&amp;" "&amp;INDEX(Contacts!$C$2:$C$1001,MATCH($B42,Contacts!$A$2:$A$1001,0)),"not found"))</f>
        <v/>
      </c>
      <c r="D42" s="9">
        <f>IF($B42="","",IFERROR(INDEX(Contacts!$U$2:$U$1001,MATCH($B42,Contacts!$A$2:$A$1001,0)),""))</f>
        <v/>
      </c>
      <c r="E42" s="9">
        <f>IF($B42="","",IFERROR(INDEX(Contacts!$S$2:$S$1001,MATCH($B42,Contacts!$A$2:$A$1001,0)),""))</f>
        <v/>
      </c>
      <c r="G42" s="8" t="n"/>
      <c r="L42" s="8" t="n"/>
    </row>
    <row r="43">
      <c r="A43" t="n">
        <v>42</v>
      </c>
      <c r="C43" s="9">
        <f>IF($B43="","",IFERROR(INDEX(Contacts!$B$2:$B$1001,MATCH($B43,Contacts!$A$2:$A$1001,0))&amp;" "&amp;INDEX(Contacts!$C$2:$C$1001,MATCH($B43,Contacts!$A$2:$A$1001,0)),"not found"))</f>
        <v/>
      </c>
      <c r="D43" s="9">
        <f>IF($B43="","",IFERROR(INDEX(Contacts!$U$2:$U$1001,MATCH($B43,Contacts!$A$2:$A$1001,0)),""))</f>
        <v/>
      </c>
      <c r="E43" s="9">
        <f>IF($B43="","",IFERROR(INDEX(Contacts!$S$2:$S$1001,MATCH($B43,Contacts!$A$2:$A$1001,0)),""))</f>
        <v/>
      </c>
      <c r="G43" s="8" t="n"/>
      <c r="L43" s="8" t="n"/>
    </row>
    <row r="44">
      <c r="A44" t="n">
        <v>43</v>
      </c>
      <c r="C44" s="9">
        <f>IF($B44="","",IFERROR(INDEX(Contacts!$B$2:$B$1001,MATCH($B44,Contacts!$A$2:$A$1001,0))&amp;" "&amp;INDEX(Contacts!$C$2:$C$1001,MATCH($B44,Contacts!$A$2:$A$1001,0)),"not found"))</f>
        <v/>
      </c>
      <c r="D44" s="9">
        <f>IF($B44="","",IFERROR(INDEX(Contacts!$U$2:$U$1001,MATCH($B44,Contacts!$A$2:$A$1001,0)),""))</f>
        <v/>
      </c>
      <c r="E44" s="9">
        <f>IF($B44="","",IFERROR(INDEX(Contacts!$S$2:$S$1001,MATCH($B44,Contacts!$A$2:$A$1001,0)),""))</f>
        <v/>
      </c>
      <c r="G44" s="8" t="n"/>
      <c r="L44" s="8" t="n"/>
    </row>
    <row r="45">
      <c r="A45" t="n">
        <v>44</v>
      </c>
      <c r="C45" s="9">
        <f>IF($B45="","",IFERROR(INDEX(Contacts!$B$2:$B$1001,MATCH($B45,Contacts!$A$2:$A$1001,0))&amp;" "&amp;INDEX(Contacts!$C$2:$C$1001,MATCH($B45,Contacts!$A$2:$A$1001,0)),"not found"))</f>
        <v/>
      </c>
      <c r="D45" s="9">
        <f>IF($B45="","",IFERROR(INDEX(Contacts!$U$2:$U$1001,MATCH($B45,Contacts!$A$2:$A$1001,0)),""))</f>
        <v/>
      </c>
      <c r="E45" s="9">
        <f>IF($B45="","",IFERROR(INDEX(Contacts!$S$2:$S$1001,MATCH($B45,Contacts!$A$2:$A$1001,0)),""))</f>
        <v/>
      </c>
      <c r="G45" s="8" t="n"/>
      <c r="L45" s="8" t="n"/>
    </row>
    <row r="46">
      <c r="A46" t="n">
        <v>45</v>
      </c>
      <c r="C46" s="9">
        <f>IF($B46="","",IFERROR(INDEX(Contacts!$B$2:$B$1001,MATCH($B46,Contacts!$A$2:$A$1001,0))&amp;" "&amp;INDEX(Contacts!$C$2:$C$1001,MATCH($B46,Contacts!$A$2:$A$1001,0)),"not found"))</f>
        <v/>
      </c>
      <c r="D46" s="9">
        <f>IF($B46="","",IFERROR(INDEX(Contacts!$U$2:$U$1001,MATCH($B46,Contacts!$A$2:$A$1001,0)),""))</f>
        <v/>
      </c>
      <c r="E46" s="9">
        <f>IF($B46="","",IFERROR(INDEX(Contacts!$S$2:$S$1001,MATCH($B46,Contacts!$A$2:$A$1001,0)),""))</f>
        <v/>
      </c>
      <c r="G46" s="8" t="n"/>
      <c r="L46" s="8" t="n"/>
    </row>
    <row r="47">
      <c r="A47" t="n">
        <v>46</v>
      </c>
      <c r="C47" s="9">
        <f>IF($B47="","",IFERROR(INDEX(Contacts!$B$2:$B$1001,MATCH($B47,Contacts!$A$2:$A$1001,0))&amp;" "&amp;INDEX(Contacts!$C$2:$C$1001,MATCH($B47,Contacts!$A$2:$A$1001,0)),"not found"))</f>
        <v/>
      </c>
      <c r="D47" s="9">
        <f>IF($B47="","",IFERROR(INDEX(Contacts!$U$2:$U$1001,MATCH($B47,Contacts!$A$2:$A$1001,0)),""))</f>
        <v/>
      </c>
      <c r="E47" s="9">
        <f>IF($B47="","",IFERROR(INDEX(Contacts!$S$2:$S$1001,MATCH($B47,Contacts!$A$2:$A$1001,0)),""))</f>
        <v/>
      </c>
      <c r="G47" s="8" t="n"/>
      <c r="L47" s="8" t="n"/>
    </row>
    <row r="48">
      <c r="A48" t="n">
        <v>47</v>
      </c>
      <c r="C48" s="9">
        <f>IF($B48="","",IFERROR(INDEX(Contacts!$B$2:$B$1001,MATCH($B48,Contacts!$A$2:$A$1001,0))&amp;" "&amp;INDEX(Contacts!$C$2:$C$1001,MATCH($B48,Contacts!$A$2:$A$1001,0)),"not found"))</f>
        <v/>
      </c>
      <c r="D48" s="9">
        <f>IF($B48="","",IFERROR(INDEX(Contacts!$U$2:$U$1001,MATCH($B48,Contacts!$A$2:$A$1001,0)),""))</f>
        <v/>
      </c>
      <c r="E48" s="9">
        <f>IF($B48="","",IFERROR(INDEX(Contacts!$S$2:$S$1001,MATCH($B48,Contacts!$A$2:$A$1001,0)),""))</f>
        <v/>
      </c>
      <c r="G48" s="8" t="n"/>
      <c r="L48" s="8" t="n"/>
    </row>
    <row r="49">
      <c r="A49" t="n">
        <v>48</v>
      </c>
      <c r="C49" s="9">
        <f>IF($B49="","",IFERROR(INDEX(Contacts!$B$2:$B$1001,MATCH($B49,Contacts!$A$2:$A$1001,0))&amp;" "&amp;INDEX(Contacts!$C$2:$C$1001,MATCH($B49,Contacts!$A$2:$A$1001,0)),"not found"))</f>
        <v/>
      </c>
      <c r="D49" s="9">
        <f>IF($B49="","",IFERROR(INDEX(Contacts!$U$2:$U$1001,MATCH($B49,Contacts!$A$2:$A$1001,0)),""))</f>
        <v/>
      </c>
      <c r="E49" s="9">
        <f>IF($B49="","",IFERROR(INDEX(Contacts!$S$2:$S$1001,MATCH($B49,Contacts!$A$2:$A$1001,0)),""))</f>
        <v/>
      </c>
      <c r="G49" s="8" t="n"/>
      <c r="L49" s="8" t="n"/>
    </row>
    <row r="50">
      <c r="A50" t="n">
        <v>49</v>
      </c>
      <c r="C50" s="9">
        <f>IF($B50="","",IFERROR(INDEX(Contacts!$B$2:$B$1001,MATCH($B50,Contacts!$A$2:$A$1001,0))&amp;" "&amp;INDEX(Contacts!$C$2:$C$1001,MATCH($B50,Contacts!$A$2:$A$1001,0)),"not found"))</f>
        <v/>
      </c>
      <c r="D50" s="9">
        <f>IF($B50="","",IFERROR(INDEX(Contacts!$U$2:$U$1001,MATCH($B50,Contacts!$A$2:$A$1001,0)),""))</f>
        <v/>
      </c>
      <c r="E50" s="9">
        <f>IF($B50="","",IFERROR(INDEX(Contacts!$S$2:$S$1001,MATCH($B50,Contacts!$A$2:$A$1001,0)),""))</f>
        <v/>
      </c>
      <c r="G50" s="8" t="n"/>
      <c r="L50" s="8" t="n"/>
    </row>
    <row r="51">
      <c r="A51" t="n">
        <v>50</v>
      </c>
      <c r="C51" s="9">
        <f>IF($B51="","",IFERROR(INDEX(Contacts!$B$2:$B$1001,MATCH($B51,Contacts!$A$2:$A$1001,0))&amp;" "&amp;INDEX(Contacts!$C$2:$C$1001,MATCH($B51,Contacts!$A$2:$A$1001,0)),"not found"))</f>
        <v/>
      </c>
      <c r="D51" s="9">
        <f>IF($B51="","",IFERROR(INDEX(Contacts!$U$2:$U$1001,MATCH($B51,Contacts!$A$2:$A$1001,0)),""))</f>
        <v/>
      </c>
      <c r="E51" s="9">
        <f>IF($B51="","",IFERROR(INDEX(Contacts!$S$2:$S$1001,MATCH($B51,Contacts!$A$2:$A$1001,0)),""))</f>
        <v/>
      </c>
      <c r="G51" s="8" t="n"/>
      <c r="L51" s="8" t="n"/>
    </row>
    <row r="52">
      <c r="A52" t="n">
        <v>51</v>
      </c>
      <c r="C52" s="9">
        <f>IF($B52="","",IFERROR(INDEX(Contacts!$B$2:$B$1001,MATCH($B52,Contacts!$A$2:$A$1001,0))&amp;" "&amp;INDEX(Contacts!$C$2:$C$1001,MATCH($B52,Contacts!$A$2:$A$1001,0)),"not found"))</f>
        <v/>
      </c>
      <c r="D52" s="9">
        <f>IF($B52="","",IFERROR(INDEX(Contacts!$U$2:$U$1001,MATCH($B52,Contacts!$A$2:$A$1001,0)),""))</f>
        <v/>
      </c>
      <c r="E52" s="9">
        <f>IF($B52="","",IFERROR(INDEX(Contacts!$S$2:$S$1001,MATCH($B52,Contacts!$A$2:$A$1001,0)),""))</f>
        <v/>
      </c>
      <c r="G52" s="8" t="n"/>
      <c r="L52" s="8" t="n"/>
    </row>
    <row r="53">
      <c r="A53" t="n">
        <v>52</v>
      </c>
      <c r="C53" s="9">
        <f>IF($B53="","",IFERROR(INDEX(Contacts!$B$2:$B$1001,MATCH($B53,Contacts!$A$2:$A$1001,0))&amp;" "&amp;INDEX(Contacts!$C$2:$C$1001,MATCH($B53,Contacts!$A$2:$A$1001,0)),"not found"))</f>
        <v/>
      </c>
      <c r="D53" s="9">
        <f>IF($B53="","",IFERROR(INDEX(Contacts!$U$2:$U$1001,MATCH($B53,Contacts!$A$2:$A$1001,0)),""))</f>
        <v/>
      </c>
      <c r="E53" s="9">
        <f>IF($B53="","",IFERROR(INDEX(Contacts!$S$2:$S$1001,MATCH($B53,Contacts!$A$2:$A$1001,0)),""))</f>
        <v/>
      </c>
      <c r="G53" s="8" t="n"/>
      <c r="L53" s="8" t="n"/>
    </row>
    <row r="54">
      <c r="A54" t="n">
        <v>53</v>
      </c>
      <c r="C54" s="9">
        <f>IF($B54="","",IFERROR(INDEX(Contacts!$B$2:$B$1001,MATCH($B54,Contacts!$A$2:$A$1001,0))&amp;" "&amp;INDEX(Contacts!$C$2:$C$1001,MATCH($B54,Contacts!$A$2:$A$1001,0)),"not found"))</f>
        <v/>
      </c>
      <c r="D54" s="9">
        <f>IF($B54="","",IFERROR(INDEX(Contacts!$U$2:$U$1001,MATCH($B54,Contacts!$A$2:$A$1001,0)),""))</f>
        <v/>
      </c>
      <c r="E54" s="9">
        <f>IF($B54="","",IFERROR(INDEX(Contacts!$S$2:$S$1001,MATCH($B54,Contacts!$A$2:$A$1001,0)),""))</f>
        <v/>
      </c>
      <c r="G54" s="8" t="n"/>
      <c r="L54" s="8" t="n"/>
    </row>
    <row r="55">
      <c r="A55" t="n">
        <v>54</v>
      </c>
      <c r="C55" s="9">
        <f>IF($B55="","",IFERROR(INDEX(Contacts!$B$2:$B$1001,MATCH($B55,Contacts!$A$2:$A$1001,0))&amp;" "&amp;INDEX(Contacts!$C$2:$C$1001,MATCH($B55,Contacts!$A$2:$A$1001,0)),"not found"))</f>
        <v/>
      </c>
      <c r="D55" s="9">
        <f>IF($B55="","",IFERROR(INDEX(Contacts!$U$2:$U$1001,MATCH($B55,Contacts!$A$2:$A$1001,0)),""))</f>
        <v/>
      </c>
      <c r="E55" s="9">
        <f>IF($B55="","",IFERROR(INDEX(Contacts!$S$2:$S$1001,MATCH($B55,Contacts!$A$2:$A$1001,0)),""))</f>
        <v/>
      </c>
      <c r="G55" s="8" t="n"/>
      <c r="L55" s="8" t="n"/>
    </row>
    <row r="56">
      <c r="A56" t="n">
        <v>55</v>
      </c>
      <c r="C56" s="9">
        <f>IF($B56="","",IFERROR(INDEX(Contacts!$B$2:$B$1001,MATCH($B56,Contacts!$A$2:$A$1001,0))&amp;" "&amp;INDEX(Contacts!$C$2:$C$1001,MATCH($B56,Contacts!$A$2:$A$1001,0)),"not found"))</f>
        <v/>
      </c>
      <c r="D56" s="9">
        <f>IF($B56="","",IFERROR(INDEX(Contacts!$U$2:$U$1001,MATCH($B56,Contacts!$A$2:$A$1001,0)),""))</f>
        <v/>
      </c>
      <c r="E56" s="9">
        <f>IF($B56="","",IFERROR(INDEX(Contacts!$S$2:$S$1001,MATCH($B56,Contacts!$A$2:$A$1001,0)),""))</f>
        <v/>
      </c>
      <c r="G56" s="8" t="n"/>
      <c r="L56" s="8" t="n"/>
    </row>
    <row r="57">
      <c r="A57" t="n">
        <v>56</v>
      </c>
      <c r="C57" s="9">
        <f>IF($B57="","",IFERROR(INDEX(Contacts!$B$2:$B$1001,MATCH($B57,Contacts!$A$2:$A$1001,0))&amp;" "&amp;INDEX(Contacts!$C$2:$C$1001,MATCH($B57,Contacts!$A$2:$A$1001,0)),"not found"))</f>
        <v/>
      </c>
      <c r="D57" s="9">
        <f>IF($B57="","",IFERROR(INDEX(Contacts!$U$2:$U$1001,MATCH($B57,Contacts!$A$2:$A$1001,0)),""))</f>
        <v/>
      </c>
      <c r="E57" s="9">
        <f>IF($B57="","",IFERROR(INDEX(Contacts!$S$2:$S$1001,MATCH($B57,Contacts!$A$2:$A$1001,0)),""))</f>
        <v/>
      </c>
      <c r="G57" s="8" t="n"/>
      <c r="L57" s="8" t="n"/>
    </row>
    <row r="58">
      <c r="A58" t="n">
        <v>57</v>
      </c>
      <c r="C58" s="9">
        <f>IF($B58="","",IFERROR(INDEX(Contacts!$B$2:$B$1001,MATCH($B58,Contacts!$A$2:$A$1001,0))&amp;" "&amp;INDEX(Contacts!$C$2:$C$1001,MATCH($B58,Contacts!$A$2:$A$1001,0)),"not found"))</f>
        <v/>
      </c>
      <c r="D58" s="9">
        <f>IF($B58="","",IFERROR(INDEX(Contacts!$U$2:$U$1001,MATCH($B58,Contacts!$A$2:$A$1001,0)),""))</f>
        <v/>
      </c>
      <c r="E58" s="9">
        <f>IF($B58="","",IFERROR(INDEX(Contacts!$S$2:$S$1001,MATCH($B58,Contacts!$A$2:$A$1001,0)),""))</f>
        <v/>
      </c>
      <c r="G58" s="8" t="n"/>
      <c r="L58" s="8" t="n"/>
    </row>
    <row r="59">
      <c r="A59" t="n">
        <v>58</v>
      </c>
      <c r="C59" s="9">
        <f>IF($B59="","",IFERROR(INDEX(Contacts!$B$2:$B$1001,MATCH($B59,Contacts!$A$2:$A$1001,0))&amp;" "&amp;INDEX(Contacts!$C$2:$C$1001,MATCH($B59,Contacts!$A$2:$A$1001,0)),"not found"))</f>
        <v/>
      </c>
      <c r="D59" s="9">
        <f>IF($B59="","",IFERROR(INDEX(Contacts!$U$2:$U$1001,MATCH($B59,Contacts!$A$2:$A$1001,0)),""))</f>
        <v/>
      </c>
      <c r="E59" s="9">
        <f>IF($B59="","",IFERROR(INDEX(Contacts!$S$2:$S$1001,MATCH($B59,Contacts!$A$2:$A$1001,0)),""))</f>
        <v/>
      </c>
      <c r="G59" s="8" t="n"/>
      <c r="L59" s="8" t="n"/>
    </row>
    <row r="60">
      <c r="A60" t="n">
        <v>59</v>
      </c>
      <c r="C60" s="9">
        <f>IF($B60="","",IFERROR(INDEX(Contacts!$B$2:$B$1001,MATCH($B60,Contacts!$A$2:$A$1001,0))&amp;" "&amp;INDEX(Contacts!$C$2:$C$1001,MATCH($B60,Contacts!$A$2:$A$1001,0)),"not found"))</f>
        <v/>
      </c>
      <c r="D60" s="9">
        <f>IF($B60="","",IFERROR(INDEX(Contacts!$U$2:$U$1001,MATCH($B60,Contacts!$A$2:$A$1001,0)),""))</f>
        <v/>
      </c>
      <c r="E60" s="9">
        <f>IF($B60="","",IFERROR(INDEX(Contacts!$S$2:$S$1001,MATCH($B60,Contacts!$A$2:$A$1001,0)),""))</f>
        <v/>
      </c>
      <c r="G60" s="8" t="n"/>
      <c r="L60" s="8" t="n"/>
    </row>
    <row r="61">
      <c r="A61" t="n">
        <v>60</v>
      </c>
      <c r="C61" s="9">
        <f>IF($B61="","",IFERROR(INDEX(Contacts!$B$2:$B$1001,MATCH($B61,Contacts!$A$2:$A$1001,0))&amp;" "&amp;INDEX(Contacts!$C$2:$C$1001,MATCH($B61,Contacts!$A$2:$A$1001,0)),"not found"))</f>
        <v/>
      </c>
      <c r="D61" s="9">
        <f>IF($B61="","",IFERROR(INDEX(Contacts!$U$2:$U$1001,MATCH($B61,Contacts!$A$2:$A$1001,0)),""))</f>
        <v/>
      </c>
      <c r="E61" s="9">
        <f>IF($B61="","",IFERROR(INDEX(Contacts!$S$2:$S$1001,MATCH($B61,Contacts!$A$2:$A$1001,0)),""))</f>
        <v/>
      </c>
      <c r="G61" s="8" t="n"/>
      <c r="L61" s="8" t="n"/>
    </row>
    <row r="62">
      <c r="A62" t="n">
        <v>61</v>
      </c>
      <c r="C62" s="9">
        <f>IF($B62="","",IFERROR(INDEX(Contacts!$B$2:$B$1001,MATCH($B62,Contacts!$A$2:$A$1001,0))&amp;" "&amp;INDEX(Contacts!$C$2:$C$1001,MATCH($B62,Contacts!$A$2:$A$1001,0)),"not found"))</f>
        <v/>
      </c>
      <c r="D62" s="9">
        <f>IF($B62="","",IFERROR(INDEX(Contacts!$U$2:$U$1001,MATCH($B62,Contacts!$A$2:$A$1001,0)),""))</f>
        <v/>
      </c>
      <c r="E62" s="9">
        <f>IF($B62="","",IFERROR(INDEX(Contacts!$S$2:$S$1001,MATCH($B62,Contacts!$A$2:$A$1001,0)),""))</f>
        <v/>
      </c>
      <c r="G62" s="8" t="n"/>
      <c r="L62" s="8" t="n"/>
    </row>
    <row r="63">
      <c r="A63" t="n">
        <v>62</v>
      </c>
      <c r="C63" s="9">
        <f>IF($B63="","",IFERROR(INDEX(Contacts!$B$2:$B$1001,MATCH($B63,Contacts!$A$2:$A$1001,0))&amp;" "&amp;INDEX(Contacts!$C$2:$C$1001,MATCH($B63,Contacts!$A$2:$A$1001,0)),"not found"))</f>
        <v/>
      </c>
      <c r="D63" s="9">
        <f>IF($B63="","",IFERROR(INDEX(Contacts!$U$2:$U$1001,MATCH($B63,Contacts!$A$2:$A$1001,0)),""))</f>
        <v/>
      </c>
      <c r="E63" s="9">
        <f>IF($B63="","",IFERROR(INDEX(Contacts!$S$2:$S$1001,MATCH($B63,Contacts!$A$2:$A$1001,0)),""))</f>
        <v/>
      </c>
      <c r="G63" s="8" t="n"/>
      <c r="L63" s="8" t="n"/>
    </row>
    <row r="64">
      <c r="A64" t="n">
        <v>63</v>
      </c>
      <c r="C64" s="9">
        <f>IF($B64="","",IFERROR(INDEX(Contacts!$B$2:$B$1001,MATCH($B64,Contacts!$A$2:$A$1001,0))&amp;" "&amp;INDEX(Contacts!$C$2:$C$1001,MATCH($B64,Contacts!$A$2:$A$1001,0)),"not found"))</f>
        <v/>
      </c>
      <c r="D64" s="9">
        <f>IF($B64="","",IFERROR(INDEX(Contacts!$U$2:$U$1001,MATCH($B64,Contacts!$A$2:$A$1001,0)),""))</f>
        <v/>
      </c>
      <c r="E64" s="9">
        <f>IF($B64="","",IFERROR(INDEX(Contacts!$S$2:$S$1001,MATCH($B64,Contacts!$A$2:$A$1001,0)),""))</f>
        <v/>
      </c>
      <c r="G64" s="8" t="n"/>
      <c r="L64" s="8" t="n"/>
    </row>
    <row r="65">
      <c r="A65" t="n">
        <v>64</v>
      </c>
      <c r="C65" s="9">
        <f>IF($B65="","",IFERROR(INDEX(Contacts!$B$2:$B$1001,MATCH($B65,Contacts!$A$2:$A$1001,0))&amp;" "&amp;INDEX(Contacts!$C$2:$C$1001,MATCH($B65,Contacts!$A$2:$A$1001,0)),"not found"))</f>
        <v/>
      </c>
      <c r="D65" s="9">
        <f>IF($B65="","",IFERROR(INDEX(Contacts!$U$2:$U$1001,MATCH($B65,Contacts!$A$2:$A$1001,0)),""))</f>
        <v/>
      </c>
      <c r="E65" s="9">
        <f>IF($B65="","",IFERROR(INDEX(Contacts!$S$2:$S$1001,MATCH($B65,Contacts!$A$2:$A$1001,0)),""))</f>
        <v/>
      </c>
      <c r="G65" s="8" t="n"/>
      <c r="L65" s="8" t="n"/>
    </row>
    <row r="66">
      <c r="A66" t="n">
        <v>65</v>
      </c>
      <c r="C66" s="9">
        <f>IF($B66="","",IFERROR(INDEX(Contacts!$B$2:$B$1001,MATCH($B66,Contacts!$A$2:$A$1001,0))&amp;" "&amp;INDEX(Contacts!$C$2:$C$1001,MATCH($B66,Contacts!$A$2:$A$1001,0)),"not found"))</f>
        <v/>
      </c>
      <c r="D66" s="9">
        <f>IF($B66="","",IFERROR(INDEX(Contacts!$U$2:$U$1001,MATCH($B66,Contacts!$A$2:$A$1001,0)),""))</f>
        <v/>
      </c>
      <c r="E66" s="9">
        <f>IF($B66="","",IFERROR(INDEX(Contacts!$S$2:$S$1001,MATCH($B66,Contacts!$A$2:$A$1001,0)),""))</f>
        <v/>
      </c>
      <c r="G66" s="8" t="n"/>
      <c r="L66" s="8" t="n"/>
    </row>
    <row r="67">
      <c r="A67" t="n">
        <v>66</v>
      </c>
      <c r="C67" s="9">
        <f>IF($B67="","",IFERROR(INDEX(Contacts!$B$2:$B$1001,MATCH($B67,Contacts!$A$2:$A$1001,0))&amp;" "&amp;INDEX(Contacts!$C$2:$C$1001,MATCH($B67,Contacts!$A$2:$A$1001,0)),"not found"))</f>
        <v/>
      </c>
      <c r="D67" s="9">
        <f>IF($B67="","",IFERROR(INDEX(Contacts!$U$2:$U$1001,MATCH($B67,Contacts!$A$2:$A$1001,0)),""))</f>
        <v/>
      </c>
      <c r="E67" s="9">
        <f>IF($B67="","",IFERROR(INDEX(Contacts!$S$2:$S$1001,MATCH($B67,Contacts!$A$2:$A$1001,0)),""))</f>
        <v/>
      </c>
      <c r="G67" s="8" t="n"/>
      <c r="L67" s="8" t="n"/>
    </row>
    <row r="68">
      <c r="A68" t="n">
        <v>67</v>
      </c>
      <c r="C68" s="9">
        <f>IF($B68="","",IFERROR(INDEX(Contacts!$B$2:$B$1001,MATCH($B68,Contacts!$A$2:$A$1001,0))&amp;" "&amp;INDEX(Contacts!$C$2:$C$1001,MATCH($B68,Contacts!$A$2:$A$1001,0)),"not found"))</f>
        <v/>
      </c>
      <c r="D68" s="9">
        <f>IF($B68="","",IFERROR(INDEX(Contacts!$U$2:$U$1001,MATCH($B68,Contacts!$A$2:$A$1001,0)),""))</f>
        <v/>
      </c>
      <c r="E68" s="9">
        <f>IF($B68="","",IFERROR(INDEX(Contacts!$S$2:$S$1001,MATCH($B68,Contacts!$A$2:$A$1001,0)),""))</f>
        <v/>
      </c>
      <c r="G68" s="8" t="n"/>
      <c r="L68" s="8" t="n"/>
    </row>
    <row r="69">
      <c r="A69" t="n">
        <v>68</v>
      </c>
      <c r="C69" s="9">
        <f>IF($B69="","",IFERROR(INDEX(Contacts!$B$2:$B$1001,MATCH($B69,Contacts!$A$2:$A$1001,0))&amp;" "&amp;INDEX(Contacts!$C$2:$C$1001,MATCH($B69,Contacts!$A$2:$A$1001,0)),"not found"))</f>
        <v/>
      </c>
      <c r="D69" s="9">
        <f>IF($B69="","",IFERROR(INDEX(Contacts!$U$2:$U$1001,MATCH($B69,Contacts!$A$2:$A$1001,0)),""))</f>
        <v/>
      </c>
      <c r="E69" s="9">
        <f>IF($B69="","",IFERROR(INDEX(Contacts!$S$2:$S$1001,MATCH($B69,Contacts!$A$2:$A$1001,0)),""))</f>
        <v/>
      </c>
      <c r="G69" s="8" t="n"/>
      <c r="L69" s="8" t="n"/>
    </row>
    <row r="70">
      <c r="A70" t="n">
        <v>69</v>
      </c>
      <c r="C70" s="9">
        <f>IF($B70="","",IFERROR(INDEX(Contacts!$B$2:$B$1001,MATCH($B70,Contacts!$A$2:$A$1001,0))&amp;" "&amp;INDEX(Contacts!$C$2:$C$1001,MATCH($B70,Contacts!$A$2:$A$1001,0)),"not found"))</f>
        <v/>
      </c>
      <c r="D70" s="9">
        <f>IF($B70="","",IFERROR(INDEX(Contacts!$U$2:$U$1001,MATCH($B70,Contacts!$A$2:$A$1001,0)),""))</f>
        <v/>
      </c>
      <c r="E70" s="9">
        <f>IF($B70="","",IFERROR(INDEX(Contacts!$S$2:$S$1001,MATCH($B70,Contacts!$A$2:$A$1001,0)),""))</f>
        <v/>
      </c>
      <c r="G70" s="8" t="n"/>
      <c r="L70" s="8" t="n"/>
    </row>
    <row r="71">
      <c r="A71" t="n">
        <v>70</v>
      </c>
      <c r="C71" s="9">
        <f>IF($B71="","",IFERROR(INDEX(Contacts!$B$2:$B$1001,MATCH($B71,Contacts!$A$2:$A$1001,0))&amp;" "&amp;INDEX(Contacts!$C$2:$C$1001,MATCH($B71,Contacts!$A$2:$A$1001,0)),"not found"))</f>
        <v/>
      </c>
      <c r="D71" s="9">
        <f>IF($B71="","",IFERROR(INDEX(Contacts!$U$2:$U$1001,MATCH($B71,Contacts!$A$2:$A$1001,0)),""))</f>
        <v/>
      </c>
      <c r="E71" s="9">
        <f>IF($B71="","",IFERROR(INDEX(Contacts!$S$2:$S$1001,MATCH($B71,Contacts!$A$2:$A$1001,0)),""))</f>
        <v/>
      </c>
      <c r="G71" s="8" t="n"/>
      <c r="L71" s="8" t="n"/>
    </row>
    <row r="72">
      <c r="A72" t="n">
        <v>71</v>
      </c>
      <c r="C72" s="9">
        <f>IF($B72="","",IFERROR(INDEX(Contacts!$B$2:$B$1001,MATCH($B72,Contacts!$A$2:$A$1001,0))&amp;" "&amp;INDEX(Contacts!$C$2:$C$1001,MATCH($B72,Contacts!$A$2:$A$1001,0)),"not found"))</f>
        <v/>
      </c>
      <c r="D72" s="9">
        <f>IF($B72="","",IFERROR(INDEX(Contacts!$U$2:$U$1001,MATCH($B72,Contacts!$A$2:$A$1001,0)),""))</f>
        <v/>
      </c>
      <c r="E72" s="9">
        <f>IF($B72="","",IFERROR(INDEX(Contacts!$S$2:$S$1001,MATCH($B72,Contacts!$A$2:$A$1001,0)),""))</f>
        <v/>
      </c>
      <c r="G72" s="8" t="n"/>
      <c r="L72" s="8" t="n"/>
    </row>
    <row r="73">
      <c r="A73" t="n">
        <v>72</v>
      </c>
      <c r="C73" s="9">
        <f>IF($B73="","",IFERROR(INDEX(Contacts!$B$2:$B$1001,MATCH($B73,Contacts!$A$2:$A$1001,0))&amp;" "&amp;INDEX(Contacts!$C$2:$C$1001,MATCH($B73,Contacts!$A$2:$A$1001,0)),"not found"))</f>
        <v/>
      </c>
      <c r="D73" s="9">
        <f>IF($B73="","",IFERROR(INDEX(Contacts!$U$2:$U$1001,MATCH($B73,Contacts!$A$2:$A$1001,0)),""))</f>
        <v/>
      </c>
      <c r="E73" s="9">
        <f>IF($B73="","",IFERROR(INDEX(Contacts!$S$2:$S$1001,MATCH($B73,Contacts!$A$2:$A$1001,0)),""))</f>
        <v/>
      </c>
      <c r="G73" s="8" t="n"/>
      <c r="L73" s="8" t="n"/>
    </row>
    <row r="74">
      <c r="A74" t="n">
        <v>73</v>
      </c>
      <c r="C74" s="9">
        <f>IF($B74="","",IFERROR(INDEX(Contacts!$B$2:$B$1001,MATCH($B74,Contacts!$A$2:$A$1001,0))&amp;" "&amp;INDEX(Contacts!$C$2:$C$1001,MATCH($B74,Contacts!$A$2:$A$1001,0)),"not found"))</f>
        <v/>
      </c>
      <c r="D74" s="9">
        <f>IF($B74="","",IFERROR(INDEX(Contacts!$U$2:$U$1001,MATCH($B74,Contacts!$A$2:$A$1001,0)),""))</f>
        <v/>
      </c>
      <c r="E74" s="9">
        <f>IF($B74="","",IFERROR(INDEX(Contacts!$S$2:$S$1001,MATCH($B74,Contacts!$A$2:$A$1001,0)),""))</f>
        <v/>
      </c>
      <c r="G74" s="8" t="n"/>
      <c r="L74" s="8" t="n"/>
    </row>
    <row r="75">
      <c r="A75" t="n">
        <v>74</v>
      </c>
      <c r="C75" s="9">
        <f>IF($B75="","",IFERROR(INDEX(Contacts!$B$2:$B$1001,MATCH($B75,Contacts!$A$2:$A$1001,0))&amp;" "&amp;INDEX(Contacts!$C$2:$C$1001,MATCH($B75,Contacts!$A$2:$A$1001,0)),"not found"))</f>
        <v/>
      </c>
      <c r="D75" s="9">
        <f>IF($B75="","",IFERROR(INDEX(Contacts!$U$2:$U$1001,MATCH($B75,Contacts!$A$2:$A$1001,0)),""))</f>
        <v/>
      </c>
      <c r="E75" s="9">
        <f>IF($B75="","",IFERROR(INDEX(Contacts!$S$2:$S$1001,MATCH($B75,Contacts!$A$2:$A$1001,0)),""))</f>
        <v/>
      </c>
      <c r="G75" s="8" t="n"/>
      <c r="L75" s="8" t="n"/>
    </row>
    <row r="76">
      <c r="A76" t="n">
        <v>75</v>
      </c>
      <c r="C76" s="9">
        <f>IF($B76="","",IFERROR(INDEX(Contacts!$B$2:$B$1001,MATCH($B76,Contacts!$A$2:$A$1001,0))&amp;" "&amp;INDEX(Contacts!$C$2:$C$1001,MATCH($B76,Contacts!$A$2:$A$1001,0)),"not found"))</f>
        <v/>
      </c>
      <c r="D76" s="9">
        <f>IF($B76="","",IFERROR(INDEX(Contacts!$U$2:$U$1001,MATCH($B76,Contacts!$A$2:$A$1001,0)),""))</f>
        <v/>
      </c>
      <c r="E76" s="9">
        <f>IF($B76="","",IFERROR(INDEX(Contacts!$S$2:$S$1001,MATCH($B76,Contacts!$A$2:$A$1001,0)),""))</f>
        <v/>
      </c>
      <c r="G76" s="8" t="n"/>
      <c r="L76" s="8" t="n"/>
    </row>
    <row r="77">
      <c r="A77" t="n">
        <v>76</v>
      </c>
      <c r="C77" s="9">
        <f>IF($B77="","",IFERROR(INDEX(Contacts!$B$2:$B$1001,MATCH($B77,Contacts!$A$2:$A$1001,0))&amp;" "&amp;INDEX(Contacts!$C$2:$C$1001,MATCH($B77,Contacts!$A$2:$A$1001,0)),"not found"))</f>
        <v/>
      </c>
      <c r="D77" s="9">
        <f>IF($B77="","",IFERROR(INDEX(Contacts!$U$2:$U$1001,MATCH($B77,Contacts!$A$2:$A$1001,0)),""))</f>
        <v/>
      </c>
      <c r="E77" s="9">
        <f>IF($B77="","",IFERROR(INDEX(Contacts!$S$2:$S$1001,MATCH($B77,Contacts!$A$2:$A$1001,0)),""))</f>
        <v/>
      </c>
      <c r="G77" s="8" t="n"/>
      <c r="L77" s="8" t="n"/>
    </row>
    <row r="78">
      <c r="A78" t="n">
        <v>77</v>
      </c>
      <c r="C78" s="9">
        <f>IF($B78="","",IFERROR(INDEX(Contacts!$B$2:$B$1001,MATCH($B78,Contacts!$A$2:$A$1001,0))&amp;" "&amp;INDEX(Contacts!$C$2:$C$1001,MATCH($B78,Contacts!$A$2:$A$1001,0)),"not found"))</f>
        <v/>
      </c>
      <c r="D78" s="9">
        <f>IF($B78="","",IFERROR(INDEX(Contacts!$U$2:$U$1001,MATCH($B78,Contacts!$A$2:$A$1001,0)),""))</f>
        <v/>
      </c>
      <c r="E78" s="9">
        <f>IF($B78="","",IFERROR(INDEX(Contacts!$S$2:$S$1001,MATCH($B78,Contacts!$A$2:$A$1001,0)),""))</f>
        <v/>
      </c>
      <c r="G78" s="8" t="n"/>
      <c r="L78" s="8" t="n"/>
    </row>
    <row r="79">
      <c r="A79" t="n">
        <v>78</v>
      </c>
      <c r="C79" s="9">
        <f>IF($B79="","",IFERROR(INDEX(Contacts!$B$2:$B$1001,MATCH($B79,Contacts!$A$2:$A$1001,0))&amp;" "&amp;INDEX(Contacts!$C$2:$C$1001,MATCH($B79,Contacts!$A$2:$A$1001,0)),"not found"))</f>
        <v/>
      </c>
      <c r="D79" s="9">
        <f>IF($B79="","",IFERROR(INDEX(Contacts!$U$2:$U$1001,MATCH($B79,Contacts!$A$2:$A$1001,0)),""))</f>
        <v/>
      </c>
      <c r="E79" s="9">
        <f>IF($B79="","",IFERROR(INDEX(Contacts!$S$2:$S$1001,MATCH($B79,Contacts!$A$2:$A$1001,0)),""))</f>
        <v/>
      </c>
      <c r="G79" s="8" t="n"/>
      <c r="L79" s="8" t="n"/>
    </row>
    <row r="80">
      <c r="A80" t="n">
        <v>79</v>
      </c>
      <c r="C80" s="9">
        <f>IF($B80="","",IFERROR(INDEX(Contacts!$B$2:$B$1001,MATCH($B80,Contacts!$A$2:$A$1001,0))&amp;" "&amp;INDEX(Contacts!$C$2:$C$1001,MATCH($B80,Contacts!$A$2:$A$1001,0)),"not found"))</f>
        <v/>
      </c>
      <c r="D80" s="9">
        <f>IF($B80="","",IFERROR(INDEX(Contacts!$U$2:$U$1001,MATCH($B80,Contacts!$A$2:$A$1001,0)),""))</f>
        <v/>
      </c>
      <c r="E80" s="9">
        <f>IF($B80="","",IFERROR(INDEX(Contacts!$S$2:$S$1001,MATCH($B80,Contacts!$A$2:$A$1001,0)),""))</f>
        <v/>
      </c>
      <c r="G80" s="8" t="n"/>
      <c r="L80" s="8" t="n"/>
    </row>
    <row r="81">
      <c r="A81" t="n">
        <v>80</v>
      </c>
      <c r="C81" s="9">
        <f>IF($B81="","",IFERROR(INDEX(Contacts!$B$2:$B$1001,MATCH($B81,Contacts!$A$2:$A$1001,0))&amp;" "&amp;INDEX(Contacts!$C$2:$C$1001,MATCH($B81,Contacts!$A$2:$A$1001,0)),"not found"))</f>
        <v/>
      </c>
      <c r="D81" s="9">
        <f>IF($B81="","",IFERROR(INDEX(Contacts!$U$2:$U$1001,MATCH($B81,Contacts!$A$2:$A$1001,0)),""))</f>
        <v/>
      </c>
      <c r="E81" s="9">
        <f>IF($B81="","",IFERROR(INDEX(Contacts!$S$2:$S$1001,MATCH($B81,Contacts!$A$2:$A$1001,0)),""))</f>
        <v/>
      </c>
      <c r="G81" s="8" t="n"/>
      <c r="L81" s="8" t="n"/>
    </row>
    <row r="82">
      <c r="A82" t="n">
        <v>81</v>
      </c>
      <c r="C82" s="9">
        <f>IF($B82="","",IFERROR(INDEX(Contacts!$B$2:$B$1001,MATCH($B82,Contacts!$A$2:$A$1001,0))&amp;" "&amp;INDEX(Contacts!$C$2:$C$1001,MATCH($B82,Contacts!$A$2:$A$1001,0)),"not found"))</f>
        <v/>
      </c>
      <c r="D82" s="9">
        <f>IF($B82="","",IFERROR(INDEX(Contacts!$U$2:$U$1001,MATCH($B82,Contacts!$A$2:$A$1001,0)),""))</f>
        <v/>
      </c>
      <c r="E82" s="9">
        <f>IF($B82="","",IFERROR(INDEX(Contacts!$S$2:$S$1001,MATCH($B82,Contacts!$A$2:$A$1001,0)),""))</f>
        <v/>
      </c>
      <c r="G82" s="8" t="n"/>
      <c r="L82" s="8" t="n"/>
    </row>
    <row r="83">
      <c r="A83" t="n">
        <v>82</v>
      </c>
      <c r="C83" s="9">
        <f>IF($B83="","",IFERROR(INDEX(Contacts!$B$2:$B$1001,MATCH($B83,Contacts!$A$2:$A$1001,0))&amp;" "&amp;INDEX(Contacts!$C$2:$C$1001,MATCH($B83,Contacts!$A$2:$A$1001,0)),"not found"))</f>
        <v/>
      </c>
      <c r="D83" s="9">
        <f>IF($B83="","",IFERROR(INDEX(Contacts!$U$2:$U$1001,MATCH($B83,Contacts!$A$2:$A$1001,0)),""))</f>
        <v/>
      </c>
      <c r="E83" s="9">
        <f>IF($B83="","",IFERROR(INDEX(Contacts!$S$2:$S$1001,MATCH($B83,Contacts!$A$2:$A$1001,0)),""))</f>
        <v/>
      </c>
      <c r="G83" s="8" t="n"/>
      <c r="L83" s="8" t="n"/>
    </row>
    <row r="84">
      <c r="A84" t="n">
        <v>83</v>
      </c>
      <c r="C84" s="9">
        <f>IF($B84="","",IFERROR(INDEX(Contacts!$B$2:$B$1001,MATCH($B84,Contacts!$A$2:$A$1001,0))&amp;" "&amp;INDEX(Contacts!$C$2:$C$1001,MATCH($B84,Contacts!$A$2:$A$1001,0)),"not found"))</f>
        <v/>
      </c>
      <c r="D84" s="9">
        <f>IF($B84="","",IFERROR(INDEX(Contacts!$U$2:$U$1001,MATCH($B84,Contacts!$A$2:$A$1001,0)),""))</f>
        <v/>
      </c>
      <c r="E84" s="9">
        <f>IF($B84="","",IFERROR(INDEX(Contacts!$S$2:$S$1001,MATCH($B84,Contacts!$A$2:$A$1001,0)),""))</f>
        <v/>
      </c>
      <c r="G84" s="8" t="n"/>
      <c r="L84" s="8" t="n"/>
    </row>
    <row r="85">
      <c r="A85" t="n">
        <v>84</v>
      </c>
      <c r="C85" s="9">
        <f>IF($B85="","",IFERROR(INDEX(Contacts!$B$2:$B$1001,MATCH($B85,Contacts!$A$2:$A$1001,0))&amp;" "&amp;INDEX(Contacts!$C$2:$C$1001,MATCH($B85,Contacts!$A$2:$A$1001,0)),"not found"))</f>
        <v/>
      </c>
      <c r="D85" s="9">
        <f>IF($B85="","",IFERROR(INDEX(Contacts!$U$2:$U$1001,MATCH($B85,Contacts!$A$2:$A$1001,0)),""))</f>
        <v/>
      </c>
      <c r="E85" s="9">
        <f>IF($B85="","",IFERROR(INDEX(Contacts!$S$2:$S$1001,MATCH($B85,Contacts!$A$2:$A$1001,0)),""))</f>
        <v/>
      </c>
      <c r="G85" s="8" t="n"/>
      <c r="L85" s="8" t="n"/>
    </row>
    <row r="86">
      <c r="A86" t="n">
        <v>85</v>
      </c>
      <c r="C86" s="9">
        <f>IF($B86="","",IFERROR(INDEX(Contacts!$B$2:$B$1001,MATCH($B86,Contacts!$A$2:$A$1001,0))&amp;" "&amp;INDEX(Contacts!$C$2:$C$1001,MATCH($B86,Contacts!$A$2:$A$1001,0)),"not found"))</f>
        <v/>
      </c>
      <c r="D86" s="9">
        <f>IF($B86="","",IFERROR(INDEX(Contacts!$U$2:$U$1001,MATCH($B86,Contacts!$A$2:$A$1001,0)),""))</f>
        <v/>
      </c>
      <c r="E86" s="9">
        <f>IF($B86="","",IFERROR(INDEX(Contacts!$S$2:$S$1001,MATCH($B86,Contacts!$A$2:$A$1001,0)),""))</f>
        <v/>
      </c>
      <c r="G86" s="8" t="n"/>
      <c r="L86" s="8" t="n"/>
    </row>
    <row r="87">
      <c r="A87" t="n">
        <v>86</v>
      </c>
      <c r="C87" s="9">
        <f>IF($B87="","",IFERROR(INDEX(Contacts!$B$2:$B$1001,MATCH($B87,Contacts!$A$2:$A$1001,0))&amp;" "&amp;INDEX(Contacts!$C$2:$C$1001,MATCH($B87,Contacts!$A$2:$A$1001,0)),"not found"))</f>
        <v/>
      </c>
      <c r="D87" s="9">
        <f>IF($B87="","",IFERROR(INDEX(Contacts!$U$2:$U$1001,MATCH($B87,Contacts!$A$2:$A$1001,0)),""))</f>
        <v/>
      </c>
      <c r="E87" s="9">
        <f>IF($B87="","",IFERROR(INDEX(Contacts!$S$2:$S$1001,MATCH($B87,Contacts!$A$2:$A$1001,0)),""))</f>
        <v/>
      </c>
      <c r="G87" s="8" t="n"/>
      <c r="L87" s="8" t="n"/>
    </row>
    <row r="88">
      <c r="A88" t="n">
        <v>87</v>
      </c>
      <c r="C88" s="9">
        <f>IF($B88="","",IFERROR(INDEX(Contacts!$B$2:$B$1001,MATCH($B88,Contacts!$A$2:$A$1001,0))&amp;" "&amp;INDEX(Contacts!$C$2:$C$1001,MATCH($B88,Contacts!$A$2:$A$1001,0)),"not found"))</f>
        <v/>
      </c>
      <c r="D88" s="9">
        <f>IF($B88="","",IFERROR(INDEX(Contacts!$U$2:$U$1001,MATCH($B88,Contacts!$A$2:$A$1001,0)),""))</f>
        <v/>
      </c>
      <c r="E88" s="9">
        <f>IF($B88="","",IFERROR(INDEX(Contacts!$S$2:$S$1001,MATCH($B88,Contacts!$A$2:$A$1001,0)),""))</f>
        <v/>
      </c>
      <c r="G88" s="8" t="n"/>
      <c r="L88" s="8" t="n"/>
    </row>
    <row r="89">
      <c r="A89" t="n">
        <v>88</v>
      </c>
      <c r="C89" s="9">
        <f>IF($B89="","",IFERROR(INDEX(Contacts!$B$2:$B$1001,MATCH($B89,Contacts!$A$2:$A$1001,0))&amp;" "&amp;INDEX(Contacts!$C$2:$C$1001,MATCH($B89,Contacts!$A$2:$A$1001,0)),"not found"))</f>
        <v/>
      </c>
      <c r="D89" s="9">
        <f>IF($B89="","",IFERROR(INDEX(Contacts!$U$2:$U$1001,MATCH($B89,Contacts!$A$2:$A$1001,0)),""))</f>
        <v/>
      </c>
      <c r="E89" s="9">
        <f>IF($B89="","",IFERROR(INDEX(Contacts!$S$2:$S$1001,MATCH($B89,Contacts!$A$2:$A$1001,0)),""))</f>
        <v/>
      </c>
      <c r="G89" s="8" t="n"/>
      <c r="L89" s="8" t="n"/>
    </row>
    <row r="90">
      <c r="A90" t="n">
        <v>89</v>
      </c>
      <c r="C90" s="9">
        <f>IF($B90="","",IFERROR(INDEX(Contacts!$B$2:$B$1001,MATCH($B90,Contacts!$A$2:$A$1001,0))&amp;" "&amp;INDEX(Contacts!$C$2:$C$1001,MATCH($B90,Contacts!$A$2:$A$1001,0)),"not found"))</f>
        <v/>
      </c>
      <c r="D90" s="9">
        <f>IF($B90="","",IFERROR(INDEX(Contacts!$U$2:$U$1001,MATCH($B90,Contacts!$A$2:$A$1001,0)),""))</f>
        <v/>
      </c>
      <c r="E90" s="9">
        <f>IF($B90="","",IFERROR(INDEX(Contacts!$S$2:$S$1001,MATCH($B90,Contacts!$A$2:$A$1001,0)),""))</f>
        <v/>
      </c>
      <c r="G90" s="8" t="n"/>
      <c r="L90" s="8" t="n"/>
    </row>
    <row r="91">
      <c r="A91" t="n">
        <v>90</v>
      </c>
      <c r="C91" s="9">
        <f>IF($B91="","",IFERROR(INDEX(Contacts!$B$2:$B$1001,MATCH($B91,Contacts!$A$2:$A$1001,0))&amp;" "&amp;INDEX(Contacts!$C$2:$C$1001,MATCH($B91,Contacts!$A$2:$A$1001,0)),"not found"))</f>
        <v/>
      </c>
      <c r="D91" s="9">
        <f>IF($B91="","",IFERROR(INDEX(Contacts!$U$2:$U$1001,MATCH($B91,Contacts!$A$2:$A$1001,0)),""))</f>
        <v/>
      </c>
      <c r="E91" s="9">
        <f>IF($B91="","",IFERROR(INDEX(Contacts!$S$2:$S$1001,MATCH($B91,Contacts!$A$2:$A$1001,0)),""))</f>
        <v/>
      </c>
      <c r="G91" s="8" t="n"/>
      <c r="L91" s="8" t="n"/>
    </row>
    <row r="92">
      <c r="A92" t="n">
        <v>91</v>
      </c>
      <c r="C92" s="9">
        <f>IF($B92="","",IFERROR(INDEX(Contacts!$B$2:$B$1001,MATCH($B92,Contacts!$A$2:$A$1001,0))&amp;" "&amp;INDEX(Contacts!$C$2:$C$1001,MATCH($B92,Contacts!$A$2:$A$1001,0)),"not found"))</f>
        <v/>
      </c>
      <c r="D92" s="9">
        <f>IF($B92="","",IFERROR(INDEX(Contacts!$U$2:$U$1001,MATCH($B92,Contacts!$A$2:$A$1001,0)),""))</f>
        <v/>
      </c>
      <c r="E92" s="9">
        <f>IF($B92="","",IFERROR(INDEX(Contacts!$S$2:$S$1001,MATCH($B92,Contacts!$A$2:$A$1001,0)),""))</f>
        <v/>
      </c>
      <c r="G92" s="8" t="n"/>
      <c r="L92" s="8" t="n"/>
    </row>
    <row r="93">
      <c r="A93" t="n">
        <v>92</v>
      </c>
      <c r="C93" s="9">
        <f>IF($B93="","",IFERROR(INDEX(Contacts!$B$2:$B$1001,MATCH($B93,Contacts!$A$2:$A$1001,0))&amp;" "&amp;INDEX(Contacts!$C$2:$C$1001,MATCH($B93,Contacts!$A$2:$A$1001,0)),"not found"))</f>
        <v/>
      </c>
      <c r="D93" s="9">
        <f>IF($B93="","",IFERROR(INDEX(Contacts!$U$2:$U$1001,MATCH($B93,Contacts!$A$2:$A$1001,0)),""))</f>
        <v/>
      </c>
      <c r="E93" s="9">
        <f>IF($B93="","",IFERROR(INDEX(Contacts!$S$2:$S$1001,MATCH($B93,Contacts!$A$2:$A$1001,0)),""))</f>
        <v/>
      </c>
      <c r="G93" s="8" t="n"/>
      <c r="L93" s="8" t="n"/>
    </row>
    <row r="94">
      <c r="A94" t="n">
        <v>93</v>
      </c>
      <c r="C94" s="9">
        <f>IF($B94="","",IFERROR(INDEX(Contacts!$B$2:$B$1001,MATCH($B94,Contacts!$A$2:$A$1001,0))&amp;" "&amp;INDEX(Contacts!$C$2:$C$1001,MATCH($B94,Contacts!$A$2:$A$1001,0)),"not found"))</f>
        <v/>
      </c>
      <c r="D94" s="9">
        <f>IF($B94="","",IFERROR(INDEX(Contacts!$U$2:$U$1001,MATCH($B94,Contacts!$A$2:$A$1001,0)),""))</f>
        <v/>
      </c>
      <c r="E94" s="9">
        <f>IF($B94="","",IFERROR(INDEX(Contacts!$S$2:$S$1001,MATCH($B94,Contacts!$A$2:$A$1001,0)),""))</f>
        <v/>
      </c>
      <c r="G94" s="8" t="n"/>
      <c r="L94" s="8" t="n"/>
    </row>
    <row r="95">
      <c r="A95" t="n">
        <v>94</v>
      </c>
      <c r="C95" s="9">
        <f>IF($B95="","",IFERROR(INDEX(Contacts!$B$2:$B$1001,MATCH($B95,Contacts!$A$2:$A$1001,0))&amp;" "&amp;INDEX(Contacts!$C$2:$C$1001,MATCH($B95,Contacts!$A$2:$A$1001,0)),"not found"))</f>
        <v/>
      </c>
      <c r="D95" s="9">
        <f>IF($B95="","",IFERROR(INDEX(Contacts!$U$2:$U$1001,MATCH($B95,Contacts!$A$2:$A$1001,0)),""))</f>
        <v/>
      </c>
      <c r="E95" s="9">
        <f>IF($B95="","",IFERROR(INDEX(Contacts!$S$2:$S$1001,MATCH($B95,Contacts!$A$2:$A$1001,0)),""))</f>
        <v/>
      </c>
      <c r="G95" s="8" t="n"/>
      <c r="L95" s="8" t="n"/>
    </row>
    <row r="96">
      <c r="A96" t="n">
        <v>95</v>
      </c>
      <c r="C96" s="9">
        <f>IF($B96="","",IFERROR(INDEX(Contacts!$B$2:$B$1001,MATCH($B96,Contacts!$A$2:$A$1001,0))&amp;" "&amp;INDEX(Contacts!$C$2:$C$1001,MATCH($B96,Contacts!$A$2:$A$1001,0)),"not found"))</f>
        <v/>
      </c>
      <c r="D96" s="9">
        <f>IF($B96="","",IFERROR(INDEX(Contacts!$U$2:$U$1001,MATCH($B96,Contacts!$A$2:$A$1001,0)),""))</f>
        <v/>
      </c>
      <c r="E96" s="9">
        <f>IF($B96="","",IFERROR(INDEX(Contacts!$S$2:$S$1001,MATCH($B96,Contacts!$A$2:$A$1001,0)),""))</f>
        <v/>
      </c>
      <c r="G96" s="8" t="n"/>
      <c r="L96" s="8" t="n"/>
    </row>
    <row r="97">
      <c r="A97" t="n">
        <v>96</v>
      </c>
      <c r="C97" s="9">
        <f>IF($B97="","",IFERROR(INDEX(Contacts!$B$2:$B$1001,MATCH($B97,Contacts!$A$2:$A$1001,0))&amp;" "&amp;INDEX(Contacts!$C$2:$C$1001,MATCH($B97,Contacts!$A$2:$A$1001,0)),"not found"))</f>
        <v/>
      </c>
      <c r="D97" s="9">
        <f>IF($B97="","",IFERROR(INDEX(Contacts!$U$2:$U$1001,MATCH($B97,Contacts!$A$2:$A$1001,0)),""))</f>
        <v/>
      </c>
      <c r="E97" s="9">
        <f>IF($B97="","",IFERROR(INDEX(Contacts!$S$2:$S$1001,MATCH($B97,Contacts!$A$2:$A$1001,0)),""))</f>
        <v/>
      </c>
      <c r="G97" s="8" t="n"/>
      <c r="L97" s="8" t="n"/>
    </row>
    <row r="98">
      <c r="A98" t="n">
        <v>97</v>
      </c>
      <c r="C98" s="9">
        <f>IF($B98="","",IFERROR(INDEX(Contacts!$B$2:$B$1001,MATCH($B98,Contacts!$A$2:$A$1001,0))&amp;" "&amp;INDEX(Contacts!$C$2:$C$1001,MATCH($B98,Contacts!$A$2:$A$1001,0)),"not found"))</f>
        <v/>
      </c>
      <c r="D98" s="9">
        <f>IF($B98="","",IFERROR(INDEX(Contacts!$U$2:$U$1001,MATCH($B98,Contacts!$A$2:$A$1001,0)),""))</f>
        <v/>
      </c>
      <c r="E98" s="9">
        <f>IF($B98="","",IFERROR(INDEX(Contacts!$S$2:$S$1001,MATCH($B98,Contacts!$A$2:$A$1001,0)),""))</f>
        <v/>
      </c>
      <c r="G98" s="8" t="n"/>
      <c r="L98" s="8" t="n"/>
    </row>
    <row r="99">
      <c r="A99" t="n">
        <v>98</v>
      </c>
      <c r="C99" s="9">
        <f>IF($B99="","",IFERROR(INDEX(Contacts!$B$2:$B$1001,MATCH($B99,Contacts!$A$2:$A$1001,0))&amp;" "&amp;INDEX(Contacts!$C$2:$C$1001,MATCH($B99,Contacts!$A$2:$A$1001,0)),"not found"))</f>
        <v/>
      </c>
      <c r="D99" s="9">
        <f>IF($B99="","",IFERROR(INDEX(Contacts!$U$2:$U$1001,MATCH($B99,Contacts!$A$2:$A$1001,0)),""))</f>
        <v/>
      </c>
      <c r="E99" s="9">
        <f>IF($B99="","",IFERROR(INDEX(Contacts!$S$2:$S$1001,MATCH($B99,Contacts!$A$2:$A$1001,0)),""))</f>
        <v/>
      </c>
      <c r="G99" s="8" t="n"/>
      <c r="L99" s="8" t="n"/>
    </row>
    <row r="100">
      <c r="A100" t="n">
        <v>99</v>
      </c>
      <c r="C100" s="9">
        <f>IF($B100="","",IFERROR(INDEX(Contacts!$B$2:$B$1001,MATCH($B100,Contacts!$A$2:$A$1001,0))&amp;" "&amp;INDEX(Contacts!$C$2:$C$1001,MATCH($B100,Contacts!$A$2:$A$1001,0)),"not found"))</f>
        <v/>
      </c>
      <c r="D100" s="9">
        <f>IF($B100="","",IFERROR(INDEX(Contacts!$U$2:$U$1001,MATCH($B100,Contacts!$A$2:$A$1001,0)),""))</f>
        <v/>
      </c>
      <c r="E100" s="9">
        <f>IF($B100="","",IFERROR(INDEX(Contacts!$S$2:$S$1001,MATCH($B100,Contacts!$A$2:$A$1001,0)),""))</f>
        <v/>
      </c>
      <c r="G100" s="8" t="n"/>
      <c r="L100" s="8" t="n"/>
    </row>
    <row r="101">
      <c r="A101" t="n">
        <v>100</v>
      </c>
      <c r="C101" s="9">
        <f>IF($B101="","",IFERROR(INDEX(Contacts!$B$2:$B$1001,MATCH($B101,Contacts!$A$2:$A$1001,0))&amp;" "&amp;INDEX(Contacts!$C$2:$C$1001,MATCH($B101,Contacts!$A$2:$A$1001,0)),"not found"))</f>
        <v/>
      </c>
      <c r="D101" s="9">
        <f>IF($B101="","",IFERROR(INDEX(Contacts!$U$2:$U$1001,MATCH($B101,Contacts!$A$2:$A$1001,0)),""))</f>
        <v/>
      </c>
      <c r="E101" s="9">
        <f>IF($B101="","",IFERROR(INDEX(Contacts!$S$2:$S$1001,MATCH($B101,Contacts!$A$2:$A$1001,0)),""))</f>
        <v/>
      </c>
      <c r="G101" s="8" t="n"/>
      <c r="L101" s="8" t="n"/>
    </row>
  </sheetData>
  <dataValidations count="3">
    <dataValidation sqref="F2:F101" showDropDown="0" showInputMessage="0" showErrorMessage="0" allowBlank="1" error="Use one of the listed values" type="list">
      <formula1>"A,B"</formula1>
    </dataValidation>
    <dataValidation sqref="H2:K101" showDropDown="0" showInputMessage="0" showErrorMessage="0" allowBlank="1" error="Use one of the listed values" type="list">
      <formula1>"Y,N"</formula1>
    </dataValidation>
    <dataValidation sqref="M2:N101" showDropDown="0" showInputMessage="0" showErrorMessage="0" allowBlank="1" error="Use one of the listed values" type="list">
      <formula1>"Y,N"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80" customWidth="1" min="3" max="3"/>
  </cols>
  <sheetData>
    <row r="1">
      <c r="A1" s="4" t="inlineStr">
        <is>
          <t>Measure</t>
        </is>
      </c>
      <c r="B1" s="4" t="inlineStr">
        <is>
          <t>Value</t>
        </is>
      </c>
      <c r="C1" s="4" t="inlineStr">
        <is>
          <t>How it is calculated</t>
        </is>
      </c>
    </row>
    <row r="2">
      <c r="A2" t="inlineStr">
        <is>
          <t>Contacts in pilot</t>
        </is>
      </c>
      <c r="B2">
        <f>COUNTA('Pilot tracker'!$B$2:$B$101)</f>
        <v/>
      </c>
      <c r="C2" t="inlineStr">
        <is>
          <t>Rows with a contact_id</t>
        </is>
      </c>
    </row>
    <row r="3">
      <c r="A3" t="inlineStr">
        <is>
          <t>Sent</t>
        </is>
      </c>
      <c r="B3">
        <f>COUNTA('Pilot tracker'!$G$2:$G$101)</f>
        <v/>
      </c>
      <c r="C3" t="inlineStr">
        <is>
          <t>Rows with a sent_date</t>
        </is>
      </c>
    </row>
    <row r="4">
      <c r="A4" t="inlineStr">
        <is>
          <t>Delivered</t>
        </is>
      </c>
      <c r="B4">
        <f>COUNTIF('Pilot tracker'!$H$2:$H$101,"Y")</f>
        <v/>
      </c>
      <c r="C4" t="inlineStr">
        <is>
          <t>delivered = Y</t>
        </is>
      </c>
    </row>
    <row r="5">
      <c r="A5" t="inlineStr">
        <is>
          <t>Replied</t>
        </is>
      </c>
      <c r="B5">
        <f>COUNTIF('Pilot tracker'!$I$2:$I$101,"Y")</f>
        <v/>
      </c>
      <c r="C5" t="inlineStr">
        <is>
          <t>Any human reply</t>
        </is>
      </c>
    </row>
    <row r="6">
      <c r="A6" t="inlineStr">
        <is>
          <t>Conversations</t>
        </is>
      </c>
      <c r="B6">
        <f>COUNTIF('Pilot tracker'!$J$2:$J$101,"Y")</f>
        <v/>
      </c>
      <c r="C6" t="inlineStr">
        <is>
          <t>Two or more back-and-forth exchanges</t>
        </is>
      </c>
    </row>
    <row r="7">
      <c r="A7" t="inlineStr">
        <is>
          <t>Appointments set</t>
        </is>
      </c>
      <c r="B7">
        <f>COUNTIF('Pilot tracker'!$K$2:$K$101,"Y")</f>
        <v/>
      </c>
      <c r="C7" t="inlineStr">
        <is>
          <t>Date and time booked</t>
        </is>
      </c>
    </row>
    <row r="8">
      <c r="A8" t="inlineStr">
        <is>
          <t>Opt-outs</t>
        </is>
      </c>
      <c r="B8">
        <f>COUNTIF('Pilot tracker'!$M$2:$M$101,"Y")</f>
        <v/>
      </c>
      <c r="C8" t="inlineStr">
        <is>
          <t>STOP or unsubscribe</t>
        </is>
      </c>
    </row>
    <row r="9">
      <c r="A9" t="inlineStr">
        <is>
          <t>Complaints</t>
        </is>
      </c>
      <c r="B9">
        <f>COUNTIF('Pilot tracker'!$N$2:$N$101,"Y")</f>
        <v/>
      </c>
      <c r="C9" t="inlineStr">
        <is>
          <t>Spam report or angry reply</t>
        </is>
      </c>
    </row>
    <row r="10">
      <c r="A10" t="inlineStr">
        <is>
          <t>Delivery rate</t>
        </is>
      </c>
      <c r="B10" s="10">
        <f>IF(B3=0,0,B4/B3)</f>
        <v/>
      </c>
      <c r="C10" t="inlineStr">
        <is>
          <t>Delivered / Sent</t>
        </is>
      </c>
    </row>
    <row r="11">
      <c r="A11" t="inlineStr">
        <is>
          <t>Reply rate</t>
        </is>
      </c>
      <c r="B11" s="10">
        <f>IF(B4=0,0,B5/B4)</f>
        <v/>
      </c>
      <c r="C11" t="inlineStr">
        <is>
          <t>Replied / Delivered</t>
        </is>
      </c>
    </row>
    <row r="12">
      <c r="A12" t="inlineStr">
        <is>
          <t>Conversation rate</t>
        </is>
      </c>
      <c r="B12" s="10">
        <f>IF(B4=0,0,B6/B4)</f>
        <v/>
      </c>
      <c r="C12" t="inlineStr">
        <is>
          <t>Conversations / Delivered</t>
        </is>
      </c>
    </row>
    <row r="13">
      <c r="A13" t="inlineStr">
        <is>
          <t>Appointment rate</t>
        </is>
      </c>
      <c r="B13" s="10">
        <f>IF(B4=0,0,B7/B4)</f>
        <v/>
      </c>
      <c r="C13" t="inlineStr">
        <is>
          <t>Appointments / Delivered</t>
        </is>
      </c>
    </row>
    <row r="14">
      <c r="A14" t="inlineStr">
        <is>
          <t>Appointments per conversation</t>
        </is>
      </c>
      <c r="B14" s="10">
        <f>IF(B6=0,0,B7/B6)</f>
        <v/>
      </c>
      <c r="C14" t="inlineStr">
        <is>
          <t>Appointments / Conversations</t>
        </is>
      </c>
    </row>
    <row r="15">
      <c r="A15" t="inlineStr">
        <is>
          <t>Opt-out rate</t>
        </is>
      </c>
      <c r="B15" s="10">
        <f>IF(B4=0,0,B8/B4)</f>
        <v/>
      </c>
      <c r="C15" t="inlineStr">
        <is>
          <t>Opt-outs / Delivered</t>
        </is>
      </c>
    </row>
    <row r="17">
      <c r="A17" s="4" t="inlineStr">
        <is>
          <t>STOP RULES (your limits)</t>
        </is>
      </c>
      <c r="B17" t="inlineStr"/>
      <c r="C17" t="inlineStr"/>
    </row>
    <row r="18">
      <c r="A18" t="inlineStr">
        <is>
          <t>Max opt-out rate</t>
        </is>
      </c>
      <c r="B18" s="11" t="n">
        <v>0.02</v>
      </c>
      <c r="C18" t="inlineStr">
        <is>
          <t>2% is a starting assumption for a warm database, not a published standard. Set your own.</t>
        </is>
      </c>
    </row>
    <row r="19">
      <c r="A19" t="inlineStr">
        <is>
          <t>Max complaints</t>
        </is>
      </c>
      <c r="B19" s="6" t="n">
        <v>1</v>
      </c>
      <c r="C19" t="inlineStr">
        <is>
          <t>One spam report or angry reply pauses the pilot for review</t>
        </is>
      </c>
    </row>
    <row r="20">
      <c r="A20" t="inlineStr">
        <is>
          <t>Min delivery rate</t>
        </is>
      </c>
      <c r="B20" s="12" t="n">
        <v>0.9</v>
      </c>
      <c r="C20" t="inlineStr">
        <is>
          <t>Below this, fix data or sending setup first</t>
        </is>
      </c>
    </row>
    <row r="22">
      <c r="A22" t="inlineStr">
        <is>
          <t>Pilot status</t>
        </is>
      </c>
      <c r="B22" s="13">
        <f>IF(B3=0,"Not started",IF(OR(AND(B4&gt;0,B15&gt;B18),AND(B19&gt;0,B9&gt;=B19),B10&lt;B20),"STOP and review","Keep going"))</f>
        <v/>
      </c>
    </row>
    <row r="24">
      <c r="A24" s="4" t="inlineStr">
        <is>
          <t>Message version</t>
        </is>
      </c>
      <c r="B24" s="4" t="inlineStr">
        <is>
          <t>Reply rate</t>
        </is>
      </c>
      <c r="C24" s="4" t="inlineStr">
        <is>
          <t>Appointments</t>
        </is>
      </c>
    </row>
    <row r="25">
      <c r="A25" t="inlineStr">
        <is>
          <t>A</t>
        </is>
      </c>
      <c r="B25" s="10">
        <f>IFERROR(COUNTIFS('Pilot tracker'!$F$2:$F$101,"A",'Pilot tracker'!$I$2:$I$101,"Y")/COUNTIFS('Pilot tracker'!$F$2:$F$101,"A",'Pilot tracker'!$H$2:$H$101,"Y"),0)</f>
        <v/>
      </c>
      <c r="C25">
        <f>COUNTIFS('Pilot tracker'!$F$2:$F$101,"A",'Pilot tracker'!$K$2:$K$101,"Y")</f>
        <v/>
      </c>
    </row>
    <row r="26">
      <c r="A26" t="inlineStr">
        <is>
          <t>B</t>
        </is>
      </c>
      <c r="B26" s="10">
        <f>IFERROR(COUNTIFS('Pilot tracker'!$F$2:$F$101,"B",'Pilot tracker'!$I$2:$I$101,"Y")/COUNTIFS('Pilot tracker'!$F$2:$F$101,"B",'Pilot tracker'!$H$2:$H$101,"Y"),0)</f>
        <v/>
      </c>
      <c r="C26">
        <f>COUNTIFS('Pilot tracker'!$F$2:$F$101,"B",'Pilot tracker'!$K$2:$K$101,"Y")</f>
        <v/>
      </c>
    </row>
  </sheetData>
  <conditionalFormatting sqref="B22">
    <cfRule type="cellIs" priority="1" operator="equal" dxfId="0">
      <formula>"STOP and review"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2026-10-20T15:55:06Z</dcterms:created>
  <dcterms:modified xsi:type="dcterms:W3CDTF">2026-10-20T15:55:06Z</dcterms:modified>
</cp:coreProperties>
</file>